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-15" windowWidth="14370" windowHeight="12660"/>
  </bookViews>
  <sheets>
    <sheet name="Индикаторы 2 кв.2024 г." sheetId="1" r:id="rId1"/>
    <sheet name="Демография 2 кв 2024 г." sheetId="2" r:id="rId2"/>
    <sheet name="численность занятых" sheetId="3" r:id="rId3"/>
    <sheet name="валовка" sheetId="4" r:id="rId4"/>
    <sheet name="инвестиции" sheetId="5" r:id="rId5"/>
    <sheet name="малое предпринимательство" sheetId="6" r:id="rId6"/>
    <sheet name="пояснительная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55" i="1" l="1"/>
  <c r="G54" i="1"/>
  <c r="G50" i="1"/>
  <c r="G51" i="1"/>
  <c r="B30" i="4"/>
  <c r="D43" i="4"/>
  <c r="B91" i="4"/>
  <c r="D91" i="4" s="1"/>
  <c r="B90" i="4"/>
  <c r="D90" i="4" s="1"/>
  <c r="B89" i="4"/>
  <c r="D89" i="4" s="1"/>
  <c r="B88" i="4"/>
  <c r="D88" i="4" s="1"/>
  <c r="B87" i="4"/>
  <c r="D87" i="4" s="1"/>
  <c r="B86" i="4"/>
  <c r="D86" i="4" s="1"/>
  <c r="B84" i="4"/>
  <c r="D84" i="4" s="1"/>
  <c r="B83" i="4"/>
  <c r="D83" i="4" s="1"/>
  <c r="B82" i="4"/>
  <c r="D82" i="4" s="1"/>
  <c r="B81" i="4"/>
  <c r="B80" i="4"/>
  <c r="D80" i="4" s="1"/>
  <c r="D73" i="4"/>
  <c r="D72" i="4"/>
  <c r="D71" i="4"/>
  <c r="D70" i="4"/>
  <c r="D69" i="4"/>
  <c r="D68" i="4"/>
  <c r="B67" i="4"/>
  <c r="D66" i="4"/>
  <c r="D65" i="4"/>
  <c r="D64" i="4"/>
  <c r="D63" i="4"/>
  <c r="D62" i="4"/>
  <c r="D67" i="4" s="1"/>
  <c r="D54" i="4"/>
  <c r="D53" i="4"/>
  <c r="D52" i="4"/>
  <c r="D51" i="4"/>
  <c r="D50" i="4"/>
  <c r="D49" i="4"/>
  <c r="B48" i="4"/>
  <c r="D47" i="4"/>
  <c r="D46" i="4"/>
  <c r="D45" i="4"/>
  <c r="D44" i="4"/>
  <c r="D36" i="4"/>
  <c r="D35" i="4"/>
  <c r="D34" i="4"/>
  <c r="D33" i="4"/>
  <c r="D32" i="4"/>
  <c r="D31" i="4"/>
  <c r="D29" i="4"/>
  <c r="D28" i="4"/>
  <c r="D30" i="4" s="1"/>
  <c r="D27" i="4"/>
  <c r="D26" i="4"/>
  <c r="D25" i="4"/>
  <c r="D19" i="4"/>
  <c r="D18" i="4"/>
  <c r="D17" i="4"/>
  <c r="D16" i="4"/>
  <c r="D15" i="4"/>
  <c r="D14" i="4"/>
  <c r="B13" i="4"/>
  <c r="D12" i="4"/>
  <c r="D11" i="4"/>
  <c r="D10" i="4"/>
  <c r="D9" i="4"/>
  <c r="D8" i="4"/>
  <c r="D13" i="4" l="1"/>
  <c r="D20" i="4" s="1"/>
  <c r="D48" i="4"/>
  <c r="D55" i="4" s="1"/>
  <c r="D74" i="4"/>
  <c r="D38" i="4"/>
  <c r="B85" i="4"/>
  <c r="D81" i="4"/>
  <c r="D85" i="4" s="1"/>
  <c r="D92" i="4" s="1"/>
  <c r="G19" i="1" l="1"/>
  <c r="O8" i="5" l="1"/>
  <c r="G48" i="1" l="1"/>
  <c r="E121" i="1"/>
  <c r="G4" i="2" l="1"/>
  <c r="G73" i="1" l="1"/>
  <c r="E45" i="3"/>
  <c r="F32" i="3"/>
  <c r="J54" i="1" l="1"/>
  <c r="F59" i="1" l="1"/>
  <c r="F21" i="1" l="1"/>
  <c r="F19" i="1"/>
  <c r="E48" i="1" l="1"/>
  <c r="E52" i="1" s="1"/>
  <c r="E123" i="1"/>
  <c r="E102" i="1"/>
  <c r="E101" i="1"/>
  <c r="E99" i="1"/>
  <c r="E94" i="1"/>
  <c r="E59" i="1"/>
  <c r="E35" i="1"/>
  <c r="E21" i="1"/>
  <c r="E19" i="1"/>
  <c r="E16" i="1"/>
  <c r="E17" i="1"/>
  <c r="I12" i="1"/>
  <c r="E23" i="1"/>
  <c r="H9" i="1"/>
  <c r="I9" i="1"/>
  <c r="J9" i="1"/>
  <c r="H11" i="1"/>
  <c r="I11" i="1"/>
  <c r="J11" i="1"/>
  <c r="H12" i="1"/>
  <c r="J12" i="1"/>
  <c r="G13" i="1"/>
  <c r="H14" i="1"/>
  <c r="I14" i="1"/>
  <c r="J14" i="1"/>
  <c r="F15" i="1"/>
  <c r="F16" i="1" s="1"/>
  <c r="H15" i="1"/>
  <c r="G16" i="1"/>
  <c r="F17" i="1"/>
  <c r="H18" i="1"/>
  <c r="J18" i="1"/>
  <c r="H19" i="1"/>
  <c r="H20" i="1"/>
  <c r="I20" i="1"/>
  <c r="J20" i="1"/>
  <c r="H22" i="1"/>
  <c r="I22" i="1"/>
  <c r="J22" i="1"/>
  <c r="F23" i="1"/>
  <c r="D115" i="1"/>
  <c r="D94" i="1"/>
  <c r="D91" i="1"/>
  <c r="D89" i="1"/>
  <c r="D88" i="1"/>
  <c r="D83" i="1"/>
  <c r="D59" i="1"/>
  <c r="D48" i="1"/>
  <c r="D52" i="1" s="1"/>
  <c r="D53" i="1" s="1"/>
  <c r="D35" i="1"/>
  <c r="G17" i="1" l="1"/>
  <c r="D56" i="1"/>
  <c r="H13" i="1"/>
  <c r="H16" i="1"/>
  <c r="E56" i="1"/>
  <c r="I16" i="1"/>
  <c r="I19" i="1"/>
  <c r="I18" i="1"/>
  <c r="I13" i="1"/>
  <c r="I15" i="1"/>
  <c r="J13" i="1"/>
  <c r="E53" i="1" l="1"/>
  <c r="H17" i="1"/>
  <c r="I17" i="1"/>
  <c r="D23" i="1" l="1"/>
  <c r="D21" i="1"/>
  <c r="D19" i="1"/>
  <c r="J19" i="1" s="1"/>
  <c r="D15" i="1"/>
  <c r="D17" i="1" l="1"/>
  <c r="J17" i="1" s="1"/>
  <c r="J15" i="1"/>
  <c r="D16" i="1"/>
  <c r="J16" i="1" s="1"/>
  <c r="E57" i="7" l="1"/>
  <c r="H54" i="7"/>
  <c r="H50" i="7" l="1"/>
  <c r="C49" i="7"/>
  <c r="F48" i="7"/>
  <c r="J45" i="7"/>
  <c r="A45" i="7"/>
  <c r="D40" i="7"/>
  <c r="J36" i="7"/>
  <c r="E24" i="7"/>
  <c r="A22" i="7"/>
  <c r="F15" i="7"/>
  <c r="C14" i="7"/>
  <c r="H12" i="7"/>
  <c r="A12" i="7"/>
  <c r="G9" i="7"/>
  <c r="D9" i="7"/>
  <c r="I8" i="7"/>
  <c r="E8" i="7"/>
  <c r="G57" i="1"/>
  <c r="H116" i="1"/>
  <c r="I116" i="1"/>
  <c r="J116" i="1"/>
  <c r="H117" i="1"/>
  <c r="I117" i="1"/>
  <c r="J117" i="1"/>
  <c r="H119" i="1"/>
  <c r="I119" i="1"/>
  <c r="J119" i="1"/>
  <c r="H120" i="1"/>
  <c r="I120" i="1"/>
  <c r="J120" i="1"/>
  <c r="H122" i="1"/>
  <c r="I122" i="1"/>
  <c r="J122" i="1"/>
  <c r="H114" i="1"/>
  <c r="I114" i="1"/>
  <c r="J114" i="1"/>
  <c r="H113" i="1"/>
  <c r="I113" i="1"/>
  <c r="J113" i="1"/>
  <c r="H110" i="1"/>
  <c r="I110" i="1"/>
  <c r="J110" i="1"/>
  <c r="H111" i="1"/>
  <c r="I111" i="1"/>
  <c r="J111" i="1"/>
  <c r="H104" i="1"/>
  <c r="I104" i="1"/>
  <c r="J104" i="1"/>
  <c r="H105" i="1"/>
  <c r="I105" i="1"/>
  <c r="J105" i="1"/>
  <c r="H106" i="1"/>
  <c r="I106" i="1"/>
  <c r="J106" i="1"/>
  <c r="H108" i="1"/>
  <c r="I108" i="1"/>
  <c r="J108" i="1"/>
  <c r="H97" i="1"/>
  <c r="I97" i="1"/>
  <c r="J97" i="1"/>
  <c r="H98" i="1"/>
  <c r="I98" i="1"/>
  <c r="J98" i="1"/>
  <c r="H100" i="1"/>
  <c r="I100" i="1"/>
  <c r="J100" i="1"/>
  <c r="H103" i="1"/>
  <c r="I103" i="1"/>
  <c r="J103" i="1"/>
  <c r="H95" i="1"/>
  <c r="I95" i="1"/>
  <c r="J95" i="1"/>
  <c r="H93" i="1"/>
  <c r="I93" i="1"/>
  <c r="J93" i="1"/>
  <c r="F29" i="6"/>
  <c r="H90" i="1" l="1"/>
  <c r="I90" i="1"/>
  <c r="J90" i="1"/>
  <c r="H92" i="1"/>
  <c r="I92" i="1"/>
  <c r="J92" i="1"/>
  <c r="H84" i="1"/>
  <c r="I84" i="1"/>
  <c r="J84" i="1"/>
  <c r="H86" i="1"/>
  <c r="I86" i="1"/>
  <c r="J86" i="1"/>
  <c r="H87" i="1"/>
  <c r="I87" i="1"/>
  <c r="J87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58" i="1"/>
  <c r="I58" i="1"/>
  <c r="F37" i="7" s="1"/>
  <c r="J58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P17" i="5" l="1"/>
  <c r="O17" i="5"/>
  <c r="P16" i="5"/>
  <c r="O16" i="5"/>
  <c r="P15" i="5"/>
  <c r="O15" i="5"/>
  <c r="P14" i="5"/>
  <c r="O14" i="5"/>
  <c r="P13" i="5"/>
  <c r="O13" i="5"/>
  <c r="P12" i="5"/>
  <c r="O12" i="5"/>
  <c r="P11" i="5"/>
  <c r="O11" i="5"/>
  <c r="P10" i="5"/>
  <c r="O10" i="5"/>
  <c r="P9" i="5"/>
  <c r="P18" i="5" s="1"/>
  <c r="O9" i="5"/>
  <c r="P8" i="5"/>
  <c r="O18" i="5" l="1"/>
  <c r="O19" i="5" l="1"/>
  <c r="G85" i="1"/>
  <c r="H57" i="1"/>
  <c r="I57" i="1"/>
  <c r="J57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9" i="1"/>
  <c r="I49" i="1"/>
  <c r="J49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E22" i="7"/>
  <c r="H55" i="1"/>
  <c r="H54" i="1"/>
  <c r="H39" i="7" l="1"/>
  <c r="I85" i="1"/>
  <c r="G83" i="1"/>
  <c r="H85" i="1"/>
  <c r="J85" i="1"/>
  <c r="H50" i="1"/>
  <c r="E30" i="7"/>
  <c r="J50" i="1"/>
  <c r="I54" i="1"/>
  <c r="I50" i="1"/>
  <c r="J30" i="7" s="1"/>
  <c r="J55" i="1"/>
  <c r="I55" i="1"/>
  <c r="H51" i="1"/>
  <c r="J51" i="1" l="1"/>
  <c r="I51" i="1"/>
  <c r="E29" i="7" s="1"/>
  <c r="E17" i="7" l="1"/>
  <c r="E47" i="3"/>
  <c r="E33" i="3"/>
  <c r="I5" i="2" l="1"/>
  <c r="I4" i="2"/>
  <c r="G7" i="1" s="1"/>
  <c r="F4" i="2"/>
  <c r="G8" i="1" s="1"/>
  <c r="G21" i="1" l="1"/>
  <c r="H18" i="7" s="1"/>
  <c r="I7" i="1"/>
  <c r="D6" i="7" s="1"/>
  <c r="H7" i="1"/>
  <c r="J7" i="1"/>
  <c r="I8" i="1"/>
  <c r="F7" i="7" s="1"/>
  <c r="H8" i="1"/>
  <c r="G59" i="1"/>
  <c r="G23" i="1"/>
  <c r="G10" i="1"/>
  <c r="C10" i="7"/>
  <c r="J8" i="1"/>
  <c r="B7" i="7"/>
  <c r="J5" i="7"/>
  <c r="H10" i="1" l="1"/>
  <c r="I10" i="1"/>
  <c r="J10" i="1"/>
  <c r="H21" i="1"/>
  <c r="J21" i="1"/>
  <c r="I21" i="1"/>
  <c r="H23" i="1"/>
  <c r="J23" i="1"/>
  <c r="I23" i="1"/>
  <c r="F42" i="1"/>
  <c r="G42" i="1"/>
  <c r="G35" i="1" s="1"/>
  <c r="F25" i="7" s="1"/>
  <c r="H42" i="1" l="1"/>
  <c r="I42" i="1"/>
  <c r="J42" i="1"/>
  <c r="I59" i="1"/>
  <c r="C19" i="7"/>
  <c r="I17" i="7"/>
  <c r="D107" i="1"/>
  <c r="J59" i="1"/>
  <c r="G123" i="1" l="1"/>
  <c r="I57" i="7" s="1"/>
  <c r="F123" i="1"/>
  <c r="D123" i="1"/>
  <c r="G121" i="1"/>
  <c r="F121" i="1"/>
  <c r="D121" i="1"/>
  <c r="G118" i="1"/>
  <c r="H53" i="7" s="1"/>
  <c r="F118" i="1"/>
  <c r="E118" i="1"/>
  <c r="D118" i="1"/>
  <c r="G115" i="1"/>
  <c r="F115" i="1"/>
  <c r="E115" i="1"/>
  <c r="G112" i="1"/>
  <c r="E112" i="1"/>
  <c r="D112" i="1"/>
  <c r="J112" i="1" s="1"/>
  <c r="F112" i="1"/>
  <c r="H112" i="1" s="1"/>
  <c r="G109" i="1"/>
  <c r="F109" i="1"/>
  <c r="E109" i="1"/>
  <c r="D109" i="1"/>
  <c r="G107" i="1"/>
  <c r="F107" i="1"/>
  <c r="G102" i="1"/>
  <c r="F102" i="1"/>
  <c r="D102" i="1"/>
  <c r="G101" i="1"/>
  <c r="F101" i="1"/>
  <c r="D101" i="1"/>
  <c r="G99" i="1"/>
  <c r="F99" i="1"/>
  <c r="D99" i="1"/>
  <c r="G96" i="1"/>
  <c r="F96" i="1"/>
  <c r="E96" i="1"/>
  <c r="D96" i="1"/>
  <c r="G94" i="1"/>
  <c r="F94" i="1"/>
  <c r="G91" i="1"/>
  <c r="F91" i="1"/>
  <c r="E91" i="1"/>
  <c r="G89" i="1"/>
  <c r="F89" i="1"/>
  <c r="E89" i="1"/>
  <c r="G88" i="1"/>
  <c r="H43" i="7" s="1"/>
  <c r="F88" i="1"/>
  <c r="E88" i="1"/>
  <c r="F83" i="1"/>
  <c r="H83" i="1" s="1"/>
  <c r="E83" i="1"/>
  <c r="I83" i="1" s="1"/>
  <c r="J83" i="1"/>
  <c r="F73" i="1"/>
  <c r="E73" i="1"/>
  <c r="D73" i="1"/>
  <c r="G62" i="1"/>
  <c r="F62" i="1"/>
  <c r="E62" i="1"/>
  <c r="E60" i="1" s="1"/>
  <c r="D62" i="1"/>
  <c r="H59" i="1"/>
  <c r="G52" i="1"/>
  <c r="G53" i="1" s="1"/>
  <c r="F48" i="1"/>
  <c r="F35" i="1"/>
  <c r="E13" i="7"/>
  <c r="F52" i="7" l="1"/>
  <c r="H115" i="1"/>
  <c r="J115" i="1"/>
  <c r="I115" i="1"/>
  <c r="I112" i="1"/>
  <c r="G56" i="1"/>
  <c r="I27" i="7"/>
  <c r="F60" i="1"/>
  <c r="F61" i="1" s="1"/>
  <c r="D60" i="1"/>
  <c r="D61" i="1" s="1"/>
  <c r="H121" i="1"/>
  <c r="I121" i="1"/>
  <c r="J121" i="1"/>
  <c r="H123" i="1"/>
  <c r="I123" i="1"/>
  <c r="J123" i="1"/>
  <c r="H118" i="1"/>
  <c r="I118" i="1"/>
  <c r="J118" i="1"/>
  <c r="H94" i="1"/>
  <c r="I94" i="1"/>
  <c r="J94" i="1"/>
  <c r="H101" i="1"/>
  <c r="I101" i="1"/>
  <c r="J101" i="1"/>
  <c r="H107" i="1"/>
  <c r="J107" i="1"/>
  <c r="I107" i="1"/>
  <c r="H88" i="1"/>
  <c r="I88" i="1"/>
  <c r="J88" i="1"/>
  <c r="H99" i="1"/>
  <c r="I99" i="1"/>
  <c r="J99" i="1"/>
  <c r="H73" i="1"/>
  <c r="I73" i="1"/>
  <c r="J73" i="1"/>
  <c r="J62" i="1"/>
  <c r="H62" i="1"/>
  <c r="I62" i="1"/>
  <c r="H91" i="1"/>
  <c r="I91" i="1"/>
  <c r="J91" i="1"/>
  <c r="H48" i="1"/>
  <c r="I48" i="1"/>
  <c r="D28" i="7" s="1"/>
  <c r="J48" i="1"/>
  <c r="H96" i="1"/>
  <c r="I96" i="1"/>
  <c r="J96" i="1"/>
  <c r="J102" i="1"/>
  <c r="H102" i="1"/>
  <c r="I102" i="1"/>
  <c r="H109" i="1"/>
  <c r="J109" i="1"/>
  <c r="I109" i="1"/>
  <c r="H35" i="1"/>
  <c r="I35" i="1"/>
  <c r="J25" i="7" s="1"/>
  <c r="J35" i="1"/>
  <c r="H89" i="1"/>
  <c r="I89" i="1"/>
  <c r="J89" i="1"/>
  <c r="G60" i="1"/>
  <c r="E61" i="1"/>
  <c r="F52" i="1"/>
  <c r="F56" i="1" l="1"/>
  <c r="F53" i="1"/>
  <c r="E38" i="7"/>
  <c r="G61" i="1"/>
  <c r="H52" i="1"/>
  <c r="I52" i="1"/>
  <c r="J34" i="7"/>
  <c r="J52" i="1"/>
  <c r="J60" i="1"/>
  <c r="H60" i="1"/>
  <c r="I60" i="1"/>
  <c r="H61" i="1" l="1"/>
  <c r="I61" i="1"/>
  <c r="J61" i="1"/>
  <c r="H53" i="1"/>
  <c r="I53" i="1"/>
  <c r="J53" i="1"/>
  <c r="J56" i="1"/>
  <c r="H56" i="1"/>
  <c r="I56" i="1"/>
  <c r="I33" i="7" s="1"/>
</calcChain>
</file>

<file path=xl/comments1.xml><?xml version="1.0" encoding="utf-8"?>
<comments xmlns="http://schemas.openxmlformats.org/spreadsheetml/2006/main">
  <authors>
    <author>Автор</author>
    <author>Шарагольское</author>
  </authors>
  <commentLis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имеется торговая точка</t>
        </r>
      </text>
    </comment>
    <comment ref="F24" authorId="1">
      <text>
        <r>
          <rPr>
            <b/>
            <sz val="9"/>
            <color indexed="81"/>
            <rFont val="Tahoma"/>
            <family val="2"/>
            <charset val="204"/>
          </rPr>
          <t>Шарагольское:</t>
        </r>
        <r>
          <rPr>
            <sz val="9"/>
            <color indexed="81"/>
            <rFont val="Tahoma"/>
            <family val="2"/>
            <charset val="204"/>
          </rPr>
          <t xml:space="preserve">
закрыто 04.05.2022 г. </t>
        </r>
      </text>
    </comment>
  </commentList>
</comments>
</file>

<file path=xl/sharedStrings.xml><?xml version="1.0" encoding="utf-8"?>
<sst xmlns="http://schemas.openxmlformats.org/spreadsheetml/2006/main" count="655" uniqueCount="448">
  <si>
    <t>Перечень индикаторов уровня социально-экономического развития</t>
  </si>
  <si>
    <t>№ п/п</t>
  </si>
  <si>
    <t>Наименования индикаторов</t>
  </si>
  <si>
    <t>Факт за 2007 г.</t>
  </si>
  <si>
    <t>Численность постоянного населения, чел.</t>
  </si>
  <si>
    <t>Естественный прирост, чел.</t>
  </si>
  <si>
    <t>младенческая смертность</t>
  </si>
  <si>
    <t>Механический прирост, чел.</t>
  </si>
  <si>
    <t>Трудоспособное население, чел.</t>
  </si>
  <si>
    <t>Численность занятых, чел.</t>
  </si>
  <si>
    <t>Количество безработных, чел.</t>
  </si>
  <si>
    <t>в том числе на учете в ЦЗН, чел.</t>
  </si>
  <si>
    <t>Экономически активное население, чел.</t>
  </si>
  <si>
    <t>Уровень регистрируемой безработицы, %</t>
  </si>
  <si>
    <t>Уровень общей безработицы, %</t>
  </si>
  <si>
    <t>Фонд оплаты труда занятых, тыс. руб.</t>
  </si>
  <si>
    <t>Среднемесячная номинальная начисленная заработная плата, руб.</t>
  </si>
  <si>
    <t>Денежные доходы населения, тыс. руб.</t>
  </si>
  <si>
    <t xml:space="preserve"> </t>
  </si>
  <si>
    <t>в том числе на душу населения, руб.</t>
  </si>
  <si>
    <t>Численность населения, имеющего доходы ниже прожиточного минимума, чел.</t>
  </si>
  <si>
    <t>Доля населения, имеющего ниже прожиточного минимума, %</t>
  </si>
  <si>
    <t>Производство промышленной продукции в натуральном выражении:</t>
  </si>
  <si>
    <t xml:space="preserve"> хлебобулочные изделия, т.</t>
  </si>
  <si>
    <t>производство мясных полуфабрикатов,т.</t>
  </si>
  <si>
    <t>макаронные изделия, т.</t>
  </si>
  <si>
    <t>молочная продукция, т.</t>
  </si>
  <si>
    <t>бланочная продукция, тыс. шт.</t>
  </si>
  <si>
    <t>пиломатериал, тыс. куб.м.</t>
  </si>
  <si>
    <t>пластиковые окна, шт</t>
  </si>
  <si>
    <t>шлакоблоки, тыс.шт.</t>
  </si>
  <si>
    <t>металлоизделия, тонн</t>
  </si>
  <si>
    <t>пар и вода, Гкал.</t>
  </si>
  <si>
    <t>Объем промышленной продукции, тыс. руб.</t>
  </si>
  <si>
    <t>хлебобулочные изделия</t>
  </si>
  <si>
    <t>производство мясных полуфабрикатов</t>
  </si>
  <si>
    <t>макаронные изделия</t>
  </si>
  <si>
    <t>молочная продукция</t>
  </si>
  <si>
    <t xml:space="preserve">бланочная продукция </t>
  </si>
  <si>
    <t>пиломатериал</t>
  </si>
  <si>
    <t>пластиковые окна</t>
  </si>
  <si>
    <t>шлакоблоки</t>
  </si>
  <si>
    <t>металлоизделия</t>
  </si>
  <si>
    <t>электроэнергия</t>
  </si>
  <si>
    <t>пар и вода</t>
  </si>
  <si>
    <t>Валовая продукция сельского хозяйства, тыс. руб., в том числе:</t>
  </si>
  <si>
    <t>КФХ</t>
  </si>
  <si>
    <t>в хозяйствах населения</t>
  </si>
  <si>
    <t>Объем производства, тыс. руб.</t>
  </si>
  <si>
    <t>Объем производства молока, тыс.руб.</t>
  </si>
  <si>
    <t>Объем производства мяса, тыс.руб.</t>
  </si>
  <si>
    <t>Производительность труда на 1 занятого, тыс. руб.</t>
  </si>
  <si>
    <t>Численность занятых в промышленном и сельскохозяйственном производстве, чел.</t>
  </si>
  <si>
    <t>Розничный товарооборот, тыс. руб.</t>
  </si>
  <si>
    <t>Платные услуги, тыс. руб.</t>
  </si>
  <si>
    <t>1. бытовые услуги, в том числе:</t>
  </si>
  <si>
    <t xml:space="preserve"> - ремонт и пошив обуви</t>
  </si>
  <si>
    <t xml:space="preserve"> - ремонт и пошив одежды</t>
  </si>
  <si>
    <t xml:space="preserve"> - парикмахерские</t>
  </si>
  <si>
    <t xml:space="preserve"> - бани</t>
  </si>
  <si>
    <t xml:space="preserve"> - прачечные</t>
  </si>
  <si>
    <t xml:space="preserve"> - фотографии </t>
  </si>
  <si>
    <t xml:space="preserve"> - прочие</t>
  </si>
  <si>
    <t>2. жилищные и гостиниц</t>
  </si>
  <si>
    <t>3. коммунальные</t>
  </si>
  <si>
    <t>4. пассажирский транспорт</t>
  </si>
  <si>
    <t>5. связи, в том числе:</t>
  </si>
  <si>
    <t xml:space="preserve"> - почта</t>
  </si>
  <si>
    <t xml:space="preserve"> - электросвязь</t>
  </si>
  <si>
    <t>6. культуры</t>
  </si>
  <si>
    <t>7. медицинские</t>
  </si>
  <si>
    <t>8. ветеренарные</t>
  </si>
  <si>
    <t>9. образования</t>
  </si>
  <si>
    <t>10. транспортные</t>
  </si>
  <si>
    <t>11. ритуальные</t>
  </si>
  <si>
    <t xml:space="preserve">12. прочие </t>
  </si>
  <si>
    <t>Объем инвестиций за счет всех источников финансирования, тыс. руб, в том числе:</t>
  </si>
  <si>
    <t xml:space="preserve"> - бюджетные инвестиции</t>
  </si>
  <si>
    <t xml:space="preserve"> - внебюджетные инвестиции</t>
  </si>
  <si>
    <t xml:space="preserve">Ввод в эксплуатацию жилых домов за счет всех источников финансирования, кв. м. </t>
  </si>
  <si>
    <t>Общая жилая площадь, кв. м.</t>
  </si>
  <si>
    <t>Обеспеченность общей жилой площадью на 1 чел, кв. м.</t>
  </si>
  <si>
    <t>Удельный вес введенной общей площади жилых домов по отношению к общей площади жилищного фонда, %</t>
  </si>
  <si>
    <t>Количество созданных рабочих мест, ед.</t>
  </si>
  <si>
    <t>Количество созданных рабочих мест на 1000 человек населения, ед.</t>
  </si>
  <si>
    <t>Число субъектов малого предпринимательства, ед.</t>
  </si>
  <si>
    <t>Число субъектов среднего предпринимательства, ед.</t>
  </si>
  <si>
    <t>Число субъектов малого и среднего предпринимательства в расчете на 10000 человек населения, ед.</t>
  </si>
  <si>
    <t>Численность населения, участвующего в работе территориального общественного самоуправления, чел.</t>
  </si>
  <si>
    <t>Доля населения, участвующего в работе территориального общественного самоуправления, %</t>
  </si>
  <si>
    <t>Количество преступлений, шт.</t>
  </si>
  <si>
    <t>в том числе раскрытых, шт.</t>
  </si>
  <si>
    <t>Раскрываемость преступлений, %</t>
  </si>
  <si>
    <t>Количество преступлений, совершенных несовершеннолетними, шт.</t>
  </si>
  <si>
    <t>Удельный вес преступлений, совершенных несовершеннолетними, %</t>
  </si>
  <si>
    <t>Уровень преступности на 100000 населения</t>
  </si>
  <si>
    <t>Количество ДТП, шт.</t>
  </si>
  <si>
    <t>Налоговые и неналоговые доходы бюджета, тыс. руб.</t>
  </si>
  <si>
    <t>Расходы в сфере организации муниципального управления, тыс. руб.</t>
  </si>
  <si>
    <t>Неэффективные расходы в сфере организации муниципального управления, тыс. руб.</t>
  </si>
  <si>
    <t>Доля неэффективных расходов в сфере организации муниципального управления, %</t>
  </si>
  <si>
    <t>Численность населения, обеспеченного питьевой водой, отвечающей требованиям безопасности, чел.</t>
  </si>
  <si>
    <t>Доля  населения, обеспеченного питьевой водой, отвечающей требованиям безопасности, в общей численности населения , %</t>
  </si>
  <si>
    <t>Общая протяженность автомобильных дорог общего пользования местного значения, км.</t>
  </si>
  <si>
    <t>Протяженность автомобильных дорог общего пользования местного значения, не отвечающих нормативным требованиям, км.</t>
  </si>
  <si>
    <t xml:space="preserve">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%</t>
  </si>
  <si>
    <t>Общая площадь территории поселения, га</t>
  </si>
  <si>
    <t>Площадь земельных участков, являющихся объектами налогообложения земельным налогом, га</t>
  </si>
  <si>
    <t>Доля площади земельных участков, являющихся объектами налогообложения земельным налогом, в общей площади территории поселения, %</t>
  </si>
  <si>
    <t>Количество детей дошкольного возраста посещающих и нуждающихся в местах в ДОУ, чел.</t>
  </si>
  <si>
    <t>Количество детей, посещающих ДОУ, чел.</t>
  </si>
  <si>
    <t>Охват детей дошкольным образованием, %</t>
  </si>
  <si>
    <t>Количество участников культурно-досуговых мероприятий, организованных ОМСУ, чел.</t>
  </si>
  <si>
    <t xml:space="preserve"> в том числе количество участников платных культурно-досуговых мероприятий, организованных ОМСУ, чел.</t>
  </si>
  <si>
    <t xml:space="preserve"> Удельный вес населения, участвующего в платных культурно-досуговых мероприятий, организованных ОМСУ, %</t>
  </si>
  <si>
    <t>Численность населения, систематически занимающегося физической культурой и спортом, чел.</t>
  </si>
  <si>
    <t>Удельный вес населения, систематически занимающегося физической культурой и спортом, %</t>
  </si>
  <si>
    <t>Глава администрации _________________________</t>
  </si>
  <si>
    <t>подпись___________________________________</t>
  </si>
  <si>
    <t>М.П.</t>
  </si>
  <si>
    <r>
      <t xml:space="preserve">подсобное хозяйство </t>
    </r>
    <r>
      <rPr>
        <sz val="10"/>
        <color rgb="FF9C0006"/>
        <rFont val="Times New Roman"/>
        <family val="1"/>
        <charset val="204"/>
      </rPr>
      <t>СПК (с/х предприятия)</t>
    </r>
  </si>
  <si>
    <t>Отклонение, %</t>
  </si>
  <si>
    <t>Наименование</t>
  </si>
  <si>
    <t>родилось</t>
  </si>
  <si>
    <t>умерло</t>
  </si>
  <si>
    <t>прибыло</t>
  </si>
  <si>
    <t>выбыло</t>
  </si>
  <si>
    <t>прирост (+,-)</t>
  </si>
  <si>
    <r>
      <t xml:space="preserve">Демогр.  </t>
    </r>
    <r>
      <rPr>
        <sz val="12"/>
        <color theme="1"/>
        <rFont val="Times New Roman"/>
        <family val="1"/>
        <charset val="204"/>
      </rPr>
      <t xml:space="preserve">естественный прирост, чел. </t>
    </r>
  </si>
  <si>
    <r>
      <t>Механич.</t>
    </r>
    <r>
      <rPr>
        <sz val="12"/>
        <color theme="1"/>
        <rFont val="Times New Roman"/>
        <family val="1"/>
        <charset val="204"/>
      </rPr>
      <t>еханический прирост, чел.</t>
    </r>
  </si>
  <si>
    <t>Данные МО "Шарагольское"</t>
  </si>
  <si>
    <t>Данные Эк. Отд.</t>
  </si>
  <si>
    <t>Численность занятых</t>
  </si>
  <si>
    <t>Отрасль</t>
  </si>
  <si>
    <t>Наименование с указанием организационно-правовой формы</t>
  </si>
  <si>
    <t>Основной вид деятельности</t>
  </si>
  <si>
    <t>Кол-во работников, чел.</t>
  </si>
  <si>
    <t>Бюджетная сфера</t>
  </si>
  <si>
    <t>Администрация МО СП "Шарагольское"</t>
  </si>
  <si>
    <t>муниципальное</t>
  </si>
  <si>
    <t>управление</t>
  </si>
  <si>
    <t>МОУ  Шарагольская средняя общеобразовательная школа</t>
  </si>
  <si>
    <t>образовательное</t>
  </si>
  <si>
    <t>МДОУ Шарагольский детский сад</t>
  </si>
  <si>
    <t>дошкольн.обрз</t>
  </si>
  <si>
    <t>Шарагольсекий сельский дом культуры</t>
  </si>
  <si>
    <t xml:space="preserve">культ-досуг </t>
  </si>
  <si>
    <t>Анагустайский сельский клуб</t>
  </si>
  <si>
    <t>Цаган-Челутайский сельский клуб</t>
  </si>
  <si>
    <t>Сельская библиотека</t>
  </si>
  <si>
    <t>Селенг почтамт УФПС Почта Россия</t>
  </si>
  <si>
    <t>федеральное</t>
  </si>
  <si>
    <t>почтовые услуги</t>
  </si>
  <si>
    <t>Селенгинское ОСБ 2434/044 с Шарагол</t>
  </si>
  <si>
    <t>услуги</t>
  </si>
  <si>
    <t>Шарагольская врачебная амбулатория</t>
  </si>
  <si>
    <t>здравоохр</t>
  </si>
  <si>
    <t>ФАП с Анагустай</t>
  </si>
  <si>
    <t>ФАП с.Цаган-Челутай</t>
  </si>
  <si>
    <t>Отдел социальной помощи на дому</t>
  </si>
  <si>
    <t>соц.услуги</t>
  </si>
  <si>
    <t>Ветстанция</t>
  </si>
  <si>
    <t>ветер.услуги</t>
  </si>
  <si>
    <t>МРСК "Сибирь" Энергосбыт</t>
  </si>
  <si>
    <t>эл.услуги</t>
  </si>
  <si>
    <t>Теплоком</t>
  </si>
  <si>
    <t>частная</t>
  </si>
  <si>
    <t>отопление</t>
  </si>
  <si>
    <t>в/ч 2539</t>
  </si>
  <si>
    <t>охрана гос.границы</t>
  </si>
  <si>
    <t>Краеведческий музей</t>
  </si>
  <si>
    <t>Сельское хозяйство</t>
  </si>
  <si>
    <t>СПК им "Ранжурова"</t>
  </si>
  <si>
    <t>развед.КРС</t>
  </si>
  <si>
    <t>КФХ Цыдыпылов Гэрэл Николаевич.</t>
  </si>
  <si>
    <t>растениеводство</t>
  </si>
  <si>
    <t xml:space="preserve"> КФХ  Скуратов Сергей Иванович</t>
  </si>
  <si>
    <t>КФХ  Богданов Михаил Флорианович</t>
  </si>
  <si>
    <t>КФХ  Хороших Наталья Иннокентьевнв</t>
  </si>
  <si>
    <t>КФХ  Ванданов Виктор</t>
  </si>
  <si>
    <t>КФХ  Тыкшекев даба Намсараевич</t>
  </si>
  <si>
    <t>ххх</t>
  </si>
  <si>
    <t>Численность занятых в промышленном  производстве, чел.</t>
  </si>
  <si>
    <t>промышленность</t>
  </si>
  <si>
    <t>ЛПХ</t>
  </si>
  <si>
    <t>ИТОГО Сельское хозяйство</t>
  </si>
  <si>
    <t>ИП Максимов Анатолий Иванович</t>
  </si>
  <si>
    <t>перевозка пассажиров</t>
  </si>
  <si>
    <t>Связь и информатизация</t>
  </si>
  <si>
    <t>ОАО "Сибирьтелеком"</t>
  </si>
  <si>
    <t>услуги связи</t>
  </si>
  <si>
    <t>Торговля и потребительский рынок</t>
  </si>
  <si>
    <t>ИП Максимова Марина Александровна</t>
  </si>
  <si>
    <t>торговля</t>
  </si>
  <si>
    <t>ИП Аносова Галина Михайловна</t>
  </si>
  <si>
    <t>магазин "Ветеран"</t>
  </si>
  <si>
    <t>магазин " На Набережной"</t>
  </si>
  <si>
    <t>Итого занятых:</t>
  </si>
  <si>
    <t>Экономически активное население, чел.(15-72)</t>
  </si>
  <si>
    <t>Глава администрации</t>
  </si>
  <si>
    <t>МО __________________</t>
  </si>
  <si>
    <t>________________</t>
  </si>
  <si>
    <t>_____________</t>
  </si>
  <si>
    <t>Ф.И.О.</t>
  </si>
  <si>
    <t>подпись</t>
  </si>
  <si>
    <t>Приложение 4</t>
  </si>
  <si>
    <t>РАСЧЕТ ВАЛОВОЙ ПРОДУКЦИИ</t>
  </si>
  <si>
    <t>СПК им"Ранжурова"</t>
  </si>
  <si>
    <t>Производство</t>
  </si>
  <si>
    <t>Цена реализации</t>
  </si>
  <si>
    <t>Валовая продукция</t>
  </si>
  <si>
    <t>продукции</t>
  </si>
  <si>
    <t>(цн., шт.)</t>
  </si>
  <si>
    <t>(руб.)</t>
  </si>
  <si>
    <t>(тыс. руб.)</t>
  </si>
  <si>
    <t>Мясо:</t>
  </si>
  <si>
    <t xml:space="preserve">       - говядина </t>
  </si>
  <si>
    <t xml:space="preserve">       - свинина </t>
  </si>
  <si>
    <t xml:space="preserve">       - баранина</t>
  </si>
  <si>
    <t xml:space="preserve">       - конина</t>
  </si>
  <si>
    <t xml:space="preserve">       - птица</t>
  </si>
  <si>
    <t>Всего мяса:</t>
  </si>
  <si>
    <t>-</t>
  </si>
  <si>
    <t>Молоко</t>
  </si>
  <si>
    <t>Яйцо</t>
  </si>
  <si>
    <t>Шерсть</t>
  </si>
  <si>
    <t>Картофель</t>
  </si>
  <si>
    <t xml:space="preserve">Овощи </t>
  </si>
  <si>
    <t>Зерно</t>
  </si>
  <si>
    <t>Итого:</t>
  </si>
  <si>
    <t>НАСЕЛЕНИЕ</t>
  </si>
  <si>
    <t xml:space="preserve">Наименование </t>
  </si>
  <si>
    <t>сено</t>
  </si>
  <si>
    <t>ПОДСОБНОЕ ХОЗЯЙСТВО</t>
  </si>
  <si>
    <t>ИТОГО ПО АДМИНИСТРАЦИИ</t>
  </si>
  <si>
    <t xml:space="preserve">       - конона</t>
  </si>
  <si>
    <t>МО "Шарагольское"</t>
  </si>
  <si>
    <t>Инвестиции</t>
  </si>
  <si>
    <t>тыс.руб.</t>
  </si>
  <si>
    <t>внебюджет</t>
  </si>
  <si>
    <t>бюджет</t>
  </si>
  <si>
    <t>итого:</t>
  </si>
  <si>
    <t>МБ</t>
  </si>
  <si>
    <t>РБ</t>
  </si>
  <si>
    <t>9 месяцев</t>
  </si>
  <si>
    <t>12 месяцев</t>
  </si>
  <si>
    <t>КФХ приобретение сельхоз техники (плуг,косолки  и  т.д.)</t>
  </si>
  <si>
    <t>приобретение транспорта</t>
  </si>
  <si>
    <t>приобритение бытов техники население</t>
  </si>
  <si>
    <t>Бурение скважин</t>
  </si>
  <si>
    <t>запасные части для с/х техники</t>
  </si>
  <si>
    <t>ФИО</t>
  </si>
  <si>
    <t>ВСЕГО:</t>
  </si>
  <si>
    <t xml:space="preserve">Перечень </t>
  </si>
  <si>
    <t xml:space="preserve">хозяйствующих субъектов, расположенных на территории </t>
  </si>
  <si>
    <t>Наименовапние организации</t>
  </si>
  <si>
    <t>Ф.И. О. руководителя</t>
  </si>
  <si>
    <t>Юридический адрес</t>
  </si>
  <si>
    <t>Контактный телефон</t>
  </si>
  <si>
    <t>Тыкшеев Баир Федорович</t>
  </si>
  <si>
    <t xml:space="preserve">671835 Р.Б. Кяхтинский район с. Шарагол ул. Октябрьская -26  </t>
  </si>
  <si>
    <t>тел.,факс.: 8(30142) 37-1-21</t>
  </si>
  <si>
    <t xml:space="preserve">  Шарагольская средняя общеобразовательная школа</t>
  </si>
  <si>
    <t>Богданова Нина Борисовна</t>
  </si>
  <si>
    <t xml:space="preserve">671835 Р.Б. Кяхтинский район с. Шарагол ул. Октябрьская - 20  </t>
  </si>
  <si>
    <t>тел.: 8(30142) 37-1-21</t>
  </si>
  <si>
    <t>Житихина Татьяна Петровна</t>
  </si>
  <si>
    <t xml:space="preserve">671835 Р.Б. Кяхтинский район с. Шарагол ул. Октябрьская - 11  </t>
  </si>
  <si>
    <t xml:space="preserve">тел.сот.  </t>
  </si>
  <si>
    <t>Кожевникова Елизавета Викторовна</t>
  </si>
  <si>
    <t xml:space="preserve">671835 Р.Б. Кяхтинский район с. Шарагол ул. Октябрьская - 21  </t>
  </si>
  <si>
    <t xml:space="preserve">тел.сот.:  </t>
  </si>
  <si>
    <t xml:space="preserve">Шангина Людмила Борисовна </t>
  </si>
  <si>
    <t xml:space="preserve">671835 Р.Б. Кяхтинский район с. Анагустай  ул. Зоринская - 16  </t>
  </si>
  <si>
    <t>Контактный телефонный номер отсутствует</t>
  </si>
  <si>
    <t>хххххххххххххххххх</t>
  </si>
  <si>
    <t>671835 Р.Б. Кяхтинский район с. Цаган-челутай ул.  Ранжурова-26</t>
  </si>
  <si>
    <t>тел.сот.: 89247578468</t>
  </si>
  <si>
    <t>Игумнова Наталья Ивановна</t>
  </si>
  <si>
    <t xml:space="preserve">671835 Р.Б. Кяхтинский район с. Шарагол ул.  Октябрьская Д.21 </t>
  </si>
  <si>
    <t>тел.сот. 89247542143</t>
  </si>
  <si>
    <t>Бурдуковская Светлана Викторовна</t>
  </si>
  <si>
    <t xml:space="preserve">671835 Р.Б. Кяхтинский район с. Шарагол ул. Октябрьская - 23  </t>
  </si>
  <si>
    <t>тел.:8(30142)37-1-45</t>
  </si>
  <si>
    <t>Шарагольский ФАП</t>
  </si>
  <si>
    <t>Жаркая Оксана Сергеевна</t>
  </si>
  <si>
    <t xml:space="preserve">671835 Р.Б. Кяхтинский район с. Шарагол ул. Октябрьская - 19  </t>
  </si>
  <si>
    <t>тел.сот.: 89246565921</t>
  </si>
  <si>
    <t xml:space="preserve">  ФАП с.Хутор</t>
  </si>
  <si>
    <t>Брянская Елена Михайловна</t>
  </si>
  <si>
    <t xml:space="preserve">671835 Р.Б. Кяхтинский район с. Хутор ул. Советская - 23  </t>
  </si>
  <si>
    <t>тел.: 8(30142) 37-1-35</t>
  </si>
  <si>
    <t>ФАП с. Анагустай</t>
  </si>
  <si>
    <t xml:space="preserve">671835 Р.Б. Кяхтинский район с. Анагустай   ул. Зоринская - 45  </t>
  </si>
  <si>
    <t xml:space="preserve">671835 Р.Б. Кяхтинский район с. Анагустай   ул. Ранжурова - 29  </t>
  </si>
  <si>
    <t>в/ч 25\39</t>
  </si>
  <si>
    <t>Филатов Дмитрий Геннадьевич</t>
  </si>
  <si>
    <t xml:space="preserve">671835 Р.Б. Кяхтинский район с. Шарагол  ул. Школьная -  1 А </t>
  </si>
  <si>
    <t xml:space="preserve">тел.:8(30142)37-1-40 </t>
  </si>
  <si>
    <t>Зуева Вера Петровна</t>
  </si>
  <si>
    <t xml:space="preserve">671835 Р.Б. Кяхтинский район с. Шарагол ул. Октябрьская - 22  </t>
  </si>
  <si>
    <t>тел.: 8(30142) 2-05   -  бухгалтерия</t>
  </si>
  <si>
    <t xml:space="preserve">К.Ф.Х. </t>
  </si>
  <si>
    <t xml:space="preserve">Ванданов Виктор 
 </t>
  </si>
  <si>
    <t>671835 Р.Б. Кяхтинский район с. Шарагол ул. Октябрьская - 27</t>
  </si>
  <si>
    <t>Цыдыпылов Гэрэл Николаевич на 01.07.2011 г.</t>
  </si>
  <si>
    <t xml:space="preserve">671835 Р.Б. Кяхтинский район с. Шарагол ул. Школьная Д.2. </t>
  </si>
  <si>
    <t>Тыкшев Даба Намсараевич</t>
  </si>
  <si>
    <t>671835 Р.Б. Кяхтинский район с. Улус Цаган-Челутай</t>
  </si>
  <si>
    <t>Контактные телефонные номера отсутствуют</t>
  </si>
  <si>
    <t>Хороших Наталья Иннокентьевна</t>
  </si>
  <si>
    <t xml:space="preserve">671835 Р.Б. Кяхтинский район с. Шарагол ул. </t>
  </si>
  <si>
    <t>ООО Магазины "Кредо", "Станица"</t>
  </si>
  <si>
    <t>Максимрва Марина Александровна</t>
  </si>
  <si>
    <t>671835 Р.Б. Кяхтинский район с. Шарагол ул.Школьная Д.11 кв.1</t>
  </si>
  <si>
    <t>тел. сот.:89343913459</t>
  </si>
  <si>
    <t xml:space="preserve"> ООО Магазины "Лотос", "Ландыш"</t>
  </si>
  <si>
    <t xml:space="preserve"> Максимова Галина Михайловна</t>
  </si>
  <si>
    <t xml:space="preserve">671835 Р.Б. Кяхтинский район с. Хутор ул. Советская - Д.42  </t>
  </si>
  <si>
    <t>тел. сот.:89243937350</t>
  </si>
  <si>
    <t>перевоз пассажиров</t>
  </si>
  <si>
    <t>Максимов Анатолий Иванович</t>
  </si>
  <si>
    <t>туризм</t>
  </si>
  <si>
    <t xml:space="preserve">  Исходя из условий социально-экономического развития сельского поселения, основные  </t>
  </si>
  <si>
    <t>параметры СЭР поселения определились следующие показатели:</t>
  </si>
  <si>
    <t xml:space="preserve">чел.,     что составляет </t>
  </si>
  <si>
    <t xml:space="preserve">% к уровню прошлого года. Естественный прирост  </t>
  </si>
  <si>
    <t xml:space="preserve">составил </t>
  </si>
  <si>
    <t xml:space="preserve">чел.,   что составило </t>
  </si>
  <si>
    <t>% к уровню прошлого года,</t>
  </si>
  <si>
    <t xml:space="preserve"> человек,    смертность  -</t>
  </si>
  <si>
    <t xml:space="preserve">человек. </t>
  </si>
  <si>
    <t xml:space="preserve">человек,     убыло </t>
  </si>
  <si>
    <t>человек  механический</t>
  </si>
  <si>
    <t xml:space="preserve">прирост  составил: </t>
  </si>
  <si>
    <t xml:space="preserve">человек.   </t>
  </si>
  <si>
    <t xml:space="preserve">человек, из них численность занятых в экономике  – </t>
  </si>
  <si>
    <t xml:space="preserve">чел.  Уровень </t>
  </si>
  <si>
    <t>общей безработицы составил -</t>
  </si>
  <si>
    <t xml:space="preserve">от численности экономически-активного  </t>
  </si>
  <si>
    <t xml:space="preserve">Уровень регистрируемой безработицы – </t>
  </si>
  <si>
    <t xml:space="preserve">от численности экономически- </t>
  </si>
  <si>
    <t>занятого в экономике составляет</t>
  </si>
  <si>
    <t xml:space="preserve">рубля, что составляет -    </t>
  </si>
  <si>
    <t xml:space="preserve">% к уровню  </t>
  </si>
  <si>
    <t>прошлого года. Денежные доходы на душу населения  составили -</t>
  </si>
  <si>
    <t xml:space="preserve"> руб.,    что  </t>
  </si>
  <si>
    <t xml:space="preserve"> составляет -</t>
  </si>
  <si>
    <t xml:space="preserve">% к уровню прошлого года. Увеличение произошло за счет </t>
  </si>
  <si>
    <t xml:space="preserve">увеличения социальных выплат (пенсий), увеличения заработной платы, производства  </t>
  </si>
  <si>
    <t xml:space="preserve">продукции.  Доля населения, имеющего доходы ниже прожиточного минимума, составляет </t>
  </si>
  <si>
    <t xml:space="preserve">человека, что составляет - </t>
  </si>
  <si>
    <t xml:space="preserve">%  к уровню прошлого года снижение  </t>
  </si>
  <si>
    <t xml:space="preserve">произошло за счет увеличения занятости.  Численность занятых в промышленном  </t>
  </si>
  <si>
    <t>и сельскохозяйственном производстве,</t>
  </si>
  <si>
    <t xml:space="preserve">человека.            Объем промышленной </t>
  </si>
  <si>
    <t xml:space="preserve">тыс. руб.,  это составляет - </t>
  </si>
  <si>
    <t xml:space="preserve"> тыс.  </t>
  </si>
  <si>
    <t>рублей, что составляет -</t>
  </si>
  <si>
    <t xml:space="preserve">% к  уровню прошлого года. В т.ч. валовая продукция </t>
  </si>
  <si>
    <t>в хозяйствах населения  составила -</t>
  </si>
  <si>
    <t xml:space="preserve">% к уровню прошлого года.  </t>
  </si>
  <si>
    <t>Валовая продукция КФХ составила -</t>
  </si>
  <si>
    <t>тыс. рублей, что составляет -</t>
  </si>
  <si>
    <t xml:space="preserve">% к уровню прошлого года.  Увеличение продукции произошло за счет увеличение   </t>
  </si>
  <si>
    <t xml:space="preserve">поголовья скота во всех категориях хозяйств, за счет этого произошло увеличение  </t>
  </si>
  <si>
    <t xml:space="preserve">тыс. руб., что составляет к   прошлому году </t>
  </si>
  <si>
    <t xml:space="preserve">% . Платные услуги населению за   </t>
  </si>
  <si>
    <t xml:space="preserve">руб.  </t>
  </si>
  <si>
    <t>тыс. рублей.</t>
  </si>
  <si>
    <t xml:space="preserve">Бюджетные инвестиции </t>
  </si>
  <si>
    <t xml:space="preserve">тыс. рублей.   </t>
  </si>
  <si>
    <t xml:space="preserve">Обеспеченность общей жилой площадью на 1 чел. Составила </t>
  </si>
  <si>
    <t>кв. м.</t>
  </si>
  <si>
    <t>человек.</t>
  </si>
  <si>
    <t xml:space="preserve">     Численность населения, участвующая в ТОС составляет - </t>
  </si>
  <si>
    <t xml:space="preserve">человека. </t>
  </si>
  <si>
    <t xml:space="preserve">в частной собственности. </t>
  </si>
  <si>
    <t>объектами  налогообложения земельным налогом,  составляет -</t>
  </si>
  <si>
    <t xml:space="preserve">гектаров. Доля  </t>
  </si>
  <si>
    <t xml:space="preserve">площади земельных участков, являющихся объектами налогообложения земельным налогом, </t>
  </si>
  <si>
    <t xml:space="preserve">в общей площади территории поселения, </t>
  </si>
  <si>
    <t xml:space="preserve">очередей в детский  </t>
  </si>
  <si>
    <t>сад у нас нет.   Количество детей, посещающих ДОУ, составляет -</t>
  </si>
  <si>
    <t xml:space="preserve">На территории поселения имеется:  общеобразовательная школа, детсад, ФАП(ы), сельские дома  </t>
  </si>
  <si>
    <t xml:space="preserve">культуры, библиотека, музей.  Численность населения, систематически занимающихся  </t>
  </si>
  <si>
    <t xml:space="preserve">физической культурой и спортом – </t>
  </si>
  <si>
    <t>населения.</t>
  </si>
  <si>
    <t xml:space="preserve"> человек  безработных, в трудоспособном возрасте. </t>
  </si>
  <si>
    <t xml:space="preserve">активного населения. Среднемесячная номинальная начисленная заработная плата на одного </t>
  </si>
  <si>
    <t xml:space="preserve">% к уровню прошлого года увеличение промышленной продукции не увеличелось   </t>
  </si>
  <si>
    <t xml:space="preserve"> производительности труда. Производительность труда составила -</t>
  </si>
  <si>
    <t xml:space="preserve">тыс. руб.       Торговое обслуживание населения села производится частными   </t>
  </si>
  <si>
    <t xml:space="preserve">Ввод в эксплуатацию жилых домов за счет всех источников финансирования за 1кв.   </t>
  </si>
  <si>
    <t>Пользуются водой</t>
  </si>
  <si>
    <t>чел.</t>
  </si>
  <si>
    <t xml:space="preserve">Общая территория </t>
  </si>
  <si>
    <t>гектаров.</t>
  </si>
  <si>
    <t xml:space="preserve">  поселения     </t>
  </si>
  <si>
    <t xml:space="preserve">Из них площадь земельных участков, являющихся  </t>
  </si>
  <si>
    <t xml:space="preserve">Охват детей, нуждающихся и посещающих детский сад, составил  </t>
  </si>
  <si>
    <t xml:space="preserve">Оеспечению питьевой водой населения, отвечающей требованиям безопасности, нахо-тся  </t>
  </si>
  <si>
    <t xml:space="preserve">человек, что составляет </t>
  </si>
  <si>
    <t xml:space="preserve"> от числен-</t>
  </si>
  <si>
    <t>ности населения</t>
  </si>
  <si>
    <t>прошлого года или на одного занятого в производительность труда составила -</t>
  </si>
  <si>
    <t>2 кв. 6 мес. 2007 г.</t>
  </si>
  <si>
    <t>28</t>
  </si>
  <si>
    <t>355,4</t>
  </si>
  <si>
    <r>
      <t>Наименование</t>
    </r>
    <r>
      <rPr>
        <sz val="10"/>
        <rFont val="Times New Roman"/>
        <family val="1"/>
        <charset val="204"/>
      </rPr>
      <t xml:space="preserve"> </t>
    </r>
  </si>
  <si>
    <t xml:space="preserve">Надворные постройки (бани, тепляки, лет.летние  Кухни, изгороди И т.д.)  </t>
  </si>
  <si>
    <t xml:space="preserve">перевод скота в группы </t>
  </si>
  <si>
    <t xml:space="preserve">1 квартал (3 месяца) </t>
  </si>
  <si>
    <r>
      <rPr>
        <b/>
        <sz val="12"/>
        <color theme="1"/>
        <rFont val="Calibri"/>
        <family val="2"/>
        <charset val="204"/>
        <scheme val="minor"/>
      </rPr>
      <t xml:space="preserve">1-ое </t>
    </r>
    <r>
      <rPr>
        <sz val="11"/>
        <color theme="1"/>
        <rFont val="Calibri"/>
        <family val="2"/>
        <scheme val="minor"/>
      </rPr>
      <t>полугодие 6 месяцев (2 квартал)</t>
    </r>
  </si>
  <si>
    <t>Лумбуцыренов Александр Анатольевич</t>
  </si>
  <si>
    <t>2 кв. 6 мес. 2023 г.</t>
  </si>
  <si>
    <t>Факт за 2023 г.</t>
  </si>
  <si>
    <t>МО "Шарагольское" за 2 кв. 6 мес.  2024 год</t>
  </si>
  <si>
    <t>Пороговые значения на 2024 год</t>
  </si>
  <si>
    <t>Факт за 2024 г.</t>
  </si>
  <si>
    <t>2 кв. 6 мес. 2024 г.</t>
  </si>
  <si>
    <r>
      <t>2 кв. 6 мес. 2024 г.</t>
    </r>
    <r>
      <rPr>
        <b/>
        <sz val="8"/>
        <color rgb="FFFF0000"/>
        <rFont val="Times New Roman"/>
        <family val="1"/>
        <charset val="204"/>
      </rPr>
      <t>ФАКТ</t>
    </r>
    <r>
      <rPr>
        <sz val="8"/>
        <color indexed="8"/>
        <rFont val="Times New Roman"/>
        <family val="1"/>
        <charset val="204"/>
      </rPr>
      <t xml:space="preserve"> /2 кв. 6 мес.  2023 г.</t>
    </r>
    <r>
      <rPr>
        <b/>
        <sz val="8"/>
        <color rgb="FFFF0000"/>
        <rFont val="Times New Roman"/>
        <family val="1"/>
        <charset val="204"/>
      </rPr>
      <t>ПОРОГ</t>
    </r>
  </si>
  <si>
    <r>
      <t xml:space="preserve">2 кв. 6 мес. 2024 г. </t>
    </r>
    <r>
      <rPr>
        <b/>
        <sz val="8"/>
        <color rgb="FFFF0000"/>
        <rFont val="Times New Roman"/>
        <family val="1"/>
        <charset val="204"/>
      </rPr>
      <t>ФАКТ</t>
    </r>
    <r>
      <rPr>
        <sz val="8"/>
        <color indexed="8"/>
        <rFont val="Times New Roman"/>
        <family val="1"/>
        <charset val="204"/>
      </rPr>
      <t>/2 кв. 6 мес. 2023 г</t>
    </r>
    <r>
      <rPr>
        <sz val="8"/>
        <color rgb="FFFF0000"/>
        <rFont val="Times New Roman"/>
        <family val="1"/>
        <charset val="204"/>
      </rPr>
      <t>.</t>
    </r>
    <r>
      <rPr>
        <b/>
        <sz val="8"/>
        <color rgb="FFFF0000"/>
        <rFont val="Times New Roman"/>
        <family val="1"/>
        <charset val="204"/>
      </rPr>
      <t>ФАКТ</t>
    </r>
  </si>
  <si>
    <r>
      <t xml:space="preserve">2 кв. 6 мес. 2024 г. </t>
    </r>
    <r>
      <rPr>
        <b/>
        <sz val="8"/>
        <color rgb="FFFF0000"/>
        <rFont val="Times New Roman"/>
        <family val="1"/>
        <charset val="204"/>
      </rPr>
      <t>ФАКТ</t>
    </r>
    <r>
      <rPr>
        <sz val="8"/>
        <color indexed="8"/>
        <rFont val="Times New Roman"/>
        <family val="1"/>
        <charset val="204"/>
      </rPr>
      <t xml:space="preserve">/2 кв. 6 мес. 2007 г. </t>
    </r>
    <r>
      <rPr>
        <b/>
        <sz val="8"/>
        <color rgb="FFFF0000"/>
        <rFont val="Times New Roman"/>
        <family val="1"/>
        <charset val="204"/>
      </rPr>
      <t>ФАКТ</t>
    </r>
  </si>
  <si>
    <t>"_____" ________________________2024__г.</t>
  </si>
  <si>
    <t>Демография  МО "Шарагольское" 2 кв. 2024 г.</t>
  </si>
  <si>
    <t xml:space="preserve">аргумент: ЧИСЛЕННОСТЬ НАСЕЛЕНИЯ  2 - кв. 2024 г.(6 мес) </t>
  </si>
  <si>
    <t>МО "Шарагольское"   2- кв 2024 г. (6 мес)</t>
  </si>
  <si>
    <t xml:space="preserve">   "_____"  _________________  2024 года</t>
  </si>
  <si>
    <t xml:space="preserve">МО "Шарагольское" Кяхтинского района за 2024 г. </t>
  </si>
  <si>
    <t>"___" ___________________ 2024 год</t>
  </si>
  <si>
    <t>______________20224г.</t>
  </si>
  <si>
    <t>МО СП "Шарагольское" по состоянию на 31.12.2024 г.</t>
  </si>
  <si>
    <t xml:space="preserve">ПОЯСНИТЕЛЬНАЯ ЗАПИСКА
к отчёту по выполнению индикаторов оценки
 уровня социально-экономического развития
 за  2 квартал 2024 года МО "Шарагольское"
</t>
  </si>
  <si>
    <t xml:space="preserve"> Численность населения  по поселению  за 2 кв.2024 г составила</t>
  </si>
  <si>
    <t>рождаемость  за  2 кв.2024 г составила</t>
  </si>
  <si>
    <t xml:space="preserve">За 2 кв.2024 г. прибыло </t>
  </si>
  <si>
    <t>Трудовые ресурсы  МО «Шарагольское» за 2 кв.2024 г.  Трудоспособное население составляет</t>
  </si>
  <si>
    <t xml:space="preserve"> продукции за 2 кв. 20204 г.       Составил</t>
  </si>
  <si>
    <t>Валовая продукция сельского хозяйства за 2 кв  2024 года составляет -</t>
  </si>
  <si>
    <t>предпринимателями. Розничный товарооборот за 2 кв. 2024 года составляет -</t>
  </si>
  <si>
    <t>2 кв. 2024 года составляют -</t>
  </si>
  <si>
    <t xml:space="preserve">Внебюджетные инвестиции за 2 кв. 2024 года составили - </t>
  </si>
  <si>
    <t>2024 года   нет.</t>
  </si>
  <si>
    <t xml:space="preserve">Число субъектов малого предпринимательства по МО «Шарагольское» за 2 кв. 2024 года  </t>
  </si>
  <si>
    <t xml:space="preserve">МО «Шарагольское» Кяхтинского района за 2 кв. 2024 г. (6 месяцев) </t>
  </si>
  <si>
    <t xml:space="preserve">Глава администрации  </t>
  </si>
  <si>
    <t>численность населения на 31.01.2024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</si>
</sst>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rgb="FF9C0006"/>
      <name val="Times New Roman"/>
      <family val="1"/>
      <charset val="204"/>
    </font>
    <font>
      <sz val="10"/>
      <color rgb="FF9C0006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color rgb="FF006100"/>
      <name val="Calibri"/>
      <family val="2"/>
      <charset val="204"/>
      <scheme val="minor"/>
    </font>
    <font>
      <b/>
      <sz val="10"/>
      <color rgb="FF0061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66FF3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9" fontId="8" fillId="0" borderId="0" applyFont="0" applyFill="0" applyBorder="0" applyAlignment="0" applyProtection="0"/>
  </cellStyleXfs>
  <cellXfs count="339">
    <xf numFmtId="0" fontId="0" fillId="0" borderId="0" xfId="0"/>
    <xf numFmtId="0" fontId="4" fillId="0" borderId="0" xfId="0" applyFont="1" applyAlignment="1"/>
    <xf numFmtId="0" fontId="6" fillId="4" borderId="1" xfId="0" applyFont="1" applyFill="1" applyBorder="1" applyAlignment="1">
      <alignment wrapText="1"/>
    </xf>
    <xf numFmtId="0" fontId="7" fillId="0" borderId="3" xfId="0" applyFont="1" applyBorder="1" applyAlignment="1">
      <alignment horizontal="center"/>
    </xf>
    <xf numFmtId="0" fontId="9" fillId="4" borderId="1" xfId="0" applyFont="1" applyFill="1" applyBorder="1"/>
    <xf numFmtId="0" fontId="9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9" fillId="5" borderId="1" xfId="0" applyFont="1" applyFill="1" applyBorder="1"/>
    <xf numFmtId="0" fontId="3" fillId="3" borderId="1" xfId="2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10" fontId="4" fillId="6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7" fillId="0" borderId="3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9" fillId="4" borderId="1" xfId="0" applyNumberFormat="1" applyFont="1" applyFill="1" applyBorder="1"/>
    <xf numFmtId="0" fontId="1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9" fillId="6" borderId="1" xfId="0" applyFont="1" applyFill="1" applyBorder="1"/>
    <xf numFmtId="0" fontId="0" fillId="0" borderId="0" xfId="0" applyFill="1"/>
    <xf numFmtId="0" fontId="4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wrapText="1"/>
    </xf>
    <xf numFmtId="164" fontId="7" fillId="6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3" fillId="3" borderId="3" xfId="2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7" fillId="6" borderId="1" xfId="3" applyFont="1" applyFill="1" applyBorder="1" applyAlignment="1">
      <alignment horizontal="center"/>
    </xf>
    <xf numFmtId="9" fontId="4" fillId="6" borderId="1" xfId="3" applyFont="1" applyFill="1" applyBorder="1" applyAlignment="1">
      <alignment horizontal="center"/>
    </xf>
    <xf numFmtId="9" fontId="4" fillId="6" borderId="2" xfId="3" applyFont="1" applyFill="1" applyBorder="1" applyAlignment="1">
      <alignment horizontal="center"/>
    </xf>
    <xf numFmtId="9" fontId="4" fillId="6" borderId="1" xfId="3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0" fontId="4" fillId="0" borderId="1" xfId="3" applyNumberFormat="1" applyFont="1" applyBorder="1"/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0" fontId="4" fillId="0" borderId="1" xfId="3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3" xfId="2" applyFont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/>
    </xf>
    <xf numFmtId="0" fontId="18" fillId="4" borderId="1" xfId="0" applyFont="1" applyFill="1" applyBorder="1" applyAlignment="1">
      <alignment wrapText="1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wrapText="1"/>
    </xf>
    <xf numFmtId="1" fontId="13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vertical="top" wrapText="1"/>
    </xf>
    <xf numFmtId="0" fontId="7" fillId="9" borderId="1" xfId="0" applyFont="1" applyFill="1" applyBorder="1" applyAlignment="1">
      <alignment vertical="top" wrapText="1"/>
    </xf>
    <xf numFmtId="2" fontId="4" fillId="9" borderId="3" xfId="0" applyNumberFormat="1" applyFont="1" applyFill="1" applyBorder="1"/>
    <xf numFmtId="164" fontId="4" fillId="9" borderId="3" xfId="0" applyNumberFormat="1" applyFont="1" applyFill="1" applyBorder="1"/>
    <xf numFmtId="164" fontId="7" fillId="9" borderId="4" xfId="0" applyNumberFormat="1" applyFont="1" applyFill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2" fillId="0" borderId="1" xfId="0" applyFont="1" applyBorder="1"/>
    <xf numFmtId="0" fontId="22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5" fillId="0" borderId="1" xfId="0" applyFont="1" applyFill="1" applyBorder="1"/>
    <xf numFmtId="0" fontId="25" fillId="0" borderId="1" xfId="0" applyFont="1" applyBorder="1"/>
    <xf numFmtId="0" fontId="22" fillId="0" borderId="0" xfId="0" applyFont="1"/>
    <xf numFmtId="0" fontId="24" fillId="0" borderId="1" xfId="0" applyFont="1" applyFill="1" applyBorder="1" applyAlignment="1">
      <alignment horizontal="center" vertical="top" wrapText="1"/>
    </xf>
    <xf numFmtId="0" fontId="29" fillId="0" borderId="0" xfId="0" applyFont="1"/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/>
    <xf numFmtId="0" fontId="28" fillId="12" borderId="1" xfId="0" applyFont="1" applyFill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30" fillId="0" borderId="0" xfId="0" applyFont="1" applyAlignment="1">
      <alignment horizontal="right"/>
    </xf>
    <xf numFmtId="2" fontId="0" fillId="0" borderId="0" xfId="0" applyNumberFormat="1"/>
    <xf numFmtId="0" fontId="34" fillId="0" borderId="0" xfId="0" applyFont="1"/>
    <xf numFmtId="0" fontId="31" fillId="0" borderId="9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4" fillId="0" borderId="14" xfId="0" applyFont="1" applyBorder="1"/>
    <xf numFmtId="0" fontId="34" fillId="0" borderId="14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1" fillId="0" borderId="14" xfId="0" applyFont="1" applyBorder="1"/>
    <xf numFmtId="0" fontId="36" fillId="0" borderId="14" xfId="0" applyFont="1" applyBorder="1" applyAlignment="1">
      <alignment horizont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64" fontId="0" fillId="13" borderId="1" xfId="0" applyNumberFormat="1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2" fontId="0" fillId="0" borderId="1" xfId="0" applyNumberFormat="1" applyBorder="1"/>
    <xf numFmtId="0" fontId="0" fillId="13" borderId="1" xfId="0" applyFill="1" applyBorder="1"/>
    <xf numFmtId="164" fontId="0" fillId="14" borderId="1" xfId="0" applyNumberFormat="1" applyFill="1" applyBorder="1"/>
    <xf numFmtId="0" fontId="30" fillId="0" borderId="1" xfId="0" applyFont="1" applyBorder="1"/>
    <xf numFmtId="2" fontId="0" fillId="16" borderId="1" xfId="0" applyNumberFormat="1" applyFill="1" applyBorder="1"/>
    <xf numFmtId="2" fontId="0" fillId="0" borderId="2" xfId="0" applyNumberFormat="1" applyBorder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0" xfId="0" applyAlignment="1">
      <alignment horizontal="left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7" fillId="0" borderId="0" xfId="0" applyFont="1"/>
    <xf numFmtId="0" fontId="34" fillId="0" borderId="1" xfId="0" applyFont="1" applyFill="1" applyBorder="1" applyAlignment="1">
      <alignment horizontal="center" vertical="center" wrapText="1"/>
    </xf>
    <xf numFmtId="0" fontId="34" fillId="17" borderId="7" xfId="0" applyFont="1" applyFill="1" applyBorder="1" applyAlignment="1">
      <alignment horizontal="center" vertical="center" wrapText="1"/>
    </xf>
    <xf numFmtId="17" fontId="34" fillId="0" borderId="1" xfId="0" applyNumberFormat="1" applyFont="1" applyBorder="1" applyAlignment="1">
      <alignment horizontal="center" vertical="justify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" fontId="10" fillId="6" borderId="1" xfId="0" applyNumberFormat="1" applyFont="1" applyFill="1" applyBorder="1" applyAlignment="1">
      <alignment horizontal="center"/>
    </xf>
    <xf numFmtId="0" fontId="0" fillId="0" borderId="0" xfId="0" applyAlignment="1"/>
    <xf numFmtId="0" fontId="11" fillId="18" borderId="0" xfId="0" applyFont="1" applyFill="1" applyBorder="1" applyAlignment="1">
      <alignment horizontal="center"/>
    </xf>
    <xf numFmtId="164" fontId="0" fillId="18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10" fontId="0" fillId="18" borderId="0" xfId="0" applyNumberFormat="1" applyFill="1" applyAlignment="1">
      <alignment horizontal="center"/>
    </xf>
    <xf numFmtId="1" fontId="0" fillId="18" borderId="0" xfId="0" applyNumberFormat="1" applyFill="1" applyAlignment="1">
      <alignment horizontal="center"/>
    </xf>
    <xf numFmtId="1" fontId="0" fillId="18" borderId="0" xfId="0" applyNumberFormat="1" applyFill="1"/>
    <xf numFmtId="164" fontId="0" fillId="18" borderId="0" xfId="0" applyNumberFormat="1" applyFill="1"/>
    <xf numFmtId="0" fontId="0" fillId="18" borderId="0" xfId="0" applyFill="1" applyAlignment="1"/>
    <xf numFmtId="9" fontId="0" fillId="19" borderId="0" xfId="0" applyNumberFormat="1" applyFill="1" applyAlignment="1">
      <alignment horizontal="center"/>
    </xf>
    <xf numFmtId="9" fontId="0" fillId="19" borderId="0" xfId="0" applyNumberFormat="1" applyFill="1"/>
    <xf numFmtId="0" fontId="0" fillId="19" borderId="0" xfId="0" applyFill="1" applyAlignment="1">
      <alignment horizontal="center"/>
    </xf>
    <xf numFmtId="10" fontId="0" fillId="19" borderId="0" xfId="0" applyNumberForma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4" fillId="0" borderId="0" xfId="0" applyFont="1" applyFill="1" applyAlignment="1"/>
    <xf numFmtId="0" fontId="4" fillId="0" borderId="1" xfId="0" applyFont="1" applyBorder="1"/>
    <xf numFmtId="10" fontId="4" fillId="7" borderId="1" xfId="0" applyNumberFormat="1" applyFont="1" applyFill="1" applyBorder="1"/>
    <xf numFmtId="0" fontId="4" fillId="7" borderId="1" xfId="0" applyFont="1" applyFill="1" applyBorder="1"/>
    <xf numFmtId="0" fontId="4" fillId="0" borderId="1" xfId="0" applyFont="1" applyFill="1" applyBorder="1"/>
    <xf numFmtId="164" fontId="4" fillId="0" borderId="1" xfId="0" applyNumberFormat="1" applyFont="1" applyFill="1" applyBorder="1"/>
    <xf numFmtId="0" fontId="4" fillId="6" borderId="1" xfId="0" applyFont="1" applyFill="1" applyBorder="1"/>
    <xf numFmtId="164" fontId="4" fillId="6" borderId="1" xfId="0" applyNumberFormat="1" applyFont="1" applyFill="1" applyBorder="1"/>
    <xf numFmtId="164" fontId="4" fillId="6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164" fontId="9" fillId="7" borderId="1" xfId="0" applyNumberFormat="1" applyFont="1" applyFill="1" applyBorder="1"/>
    <xf numFmtId="164" fontId="7" fillId="6" borderId="1" xfId="0" applyNumberFormat="1" applyFont="1" applyFill="1" applyBorder="1" applyAlignment="1">
      <alignment horizontal="right"/>
    </xf>
    <xf numFmtId="1" fontId="4" fillId="6" borderId="1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49" fontId="14" fillId="5" borderId="3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0" fontId="4" fillId="6" borderId="1" xfId="0" applyNumberFormat="1" applyFont="1" applyFill="1" applyBorder="1" applyAlignment="1">
      <alignment horizontal="right"/>
    </xf>
    <xf numFmtId="0" fontId="3" fillId="3" borderId="3" xfId="2" applyFont="1" applyBorder="1" applyAlignment="1">
      <alignment horizontal="right" vertical="center"/>
    </xf>
    <xf numFmtId="0" fontId="9" fillId="4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right" wrapText="1"/>
    </xf>
    <xf numFmtId="10" fontId="4" fillId="6" borderId="1" xfId="3" applyNumberFormat="1" applyFont="1" applyFill="1" applyBorder="1" applyAlignment="1">
      <alignment horizontal="right"/>
    </xf>
    <xf numFmtId="9" fontId="4" fillId="6" borderId="1" xfId="3" applyFont="1" applyFill="1" applyBorder="1" applyAlignment="1">
      <alignment horizontal="right"/>
    </xf>
    <xf numFmtId="49" fontId="4" fillId="0" borderId="1" xfId="3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9" fontId="7" fillId="6" borderId="1" xfId="3" applyFont="1" applyFill="1" applyBorder="1" applyAlignment="1">
      <alignment horizontal="right"/>
    </xf>
    <xf numFmtId="9" fontId="4" fillId="0" borderId="1" xfId="3" applyNumberFormat="1" applyFont="1" applyBorder="1" applyAlignment="1">
      <alignment horizontal="center"/>
    </xf>
    <xf numFmtId="0" fontId="4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3" fillId="3" borderId="1" xfId="2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0" fontId="4" fillId="6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right" vertical="center"/>
    </xf>
    <xf numFmtId="2" fontId="4" fillId="6" borderId="3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/>
    </xf>
    <xf numFmtId="0" fontId="4" fillId="0" borderId="3" xfId="0" applyFont="1" applyBorder="1" applyAlignment="1">
      <alignment horizontal="right" vertical="center"/>
    </xf>
    <xf numFmtId="1" fontId="7" fillId="4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horizontal="right"/>
    </xf>
    <xf numFmtId="0" fontId="17" fillId="0" borderId="3" xfId="1" applyFont="1" applyFill="1" applyBorder="1" applyAlignment="1">
      <alignment horizontal="right"/>
    </xf>
    <xf numFmtId="0" fontId="4" fillId="4" borderId="1" xfId="0" applyFont="1" applyFill="1" applyBorder="1" applyAlignment="1">
      <alignment horizontal="right" vertical="center"/>
    </xf>
    <xf numFmtId="164" fontId="4" fillId="4" borderId="3" xfId="0" applyNumberFormat="1" applyFont="1" applyFill="1" applyBorder="1" applyAlignment="1">
      <alignment horizontal="right"/>
    </xf>
    <xf numFmtId="9" fontId="4" fillId="6" borderId="1" xfId="3" applyFont="1" applyFill="1" applyBorder="1" applyAlignment="1">
      <alignment horizontal="right" vertical="center"/>
    </xf>
    <xf numFmtId="0" fontId="4" fillId="0" borderId="3" xfId="0" applyFont="1" applyBorder="1"/>
    <xf numFmtId="1" fontId="10" fillId="6" borderId="1" xfId="0" applyNumberFormat="1" applyFont="1" applyFill="1" applyBorder="1" applyAlignment="1">
      <alignment horizontal="right"/>
    </xf>
    <xf numFmtId="1" fontId="4" fillId="6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4" fillId="0" borderId="1" xfId="0" applyFont="1" applyFill="1" applyBorder="1"/>
    <xf numFmtId="0" fontId="33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5" fillId="0" borderId="14" xfId="0" applyFont="1" applyFill="1" applyBorder="1" applyAlignment="1">
      <alignment horizontal="center"/>
    </xf>
    <xf numFmtId="1" fontId="36" fillId="0" borderId="14" xfId="0" applyNumberFormat="1" applyFont="1" applyBorder="1" applyAlignment="1">
      <alignment horizontal="center"/>
    </xf>
    <xf numFmtId="1" fontId="35" fillId="0" borderId="14" xfId="0" applyNumberFormat="1" applyFont="1" applyBorder="1" applyAlignment="1">
      <alignment horizontal="center"/>
    </xf>
    <xf numFmtId="1" fontId="12" fillId="0" borderId="1" xfId="0" applyNumberFormat="1" applyFont="1" applyFill="1" applyBorder="1" applyAlignment="1">
      <alignment horizontal="right"/>
    </xf>
    <xf numFmtId="164" fontId="4" fillId="7" borderId="3" xfId="0" applyNumberFormat="1" applyFont="1" applyFill="1" applyBorder="1"/>
    <xf numFmtId="164" fontId="10" fillId="0" borderId="3" xfId="0" applyNumberFormat="1" applyFont="1" applyBorder="1"/>
    <xf numFmtId="0" fontId="4" fillId="7" borderId="3" xfId="0" applyFont="1" applyFill="1" applyBorder="1"/>
    <xf numFmtId="164" fontId="4" fillId="7" borderId="1" xfId="0" applyNumberFormat="1" applyFont="1" applyFill="1" applyBorder="1"/>
    <xf numFmtId="0" fontId="4" fillId="0" borderId="3" xfId="0" applyFont="1" applyFill="1" applyBorder="1"/>
    <xf numFmtId="2" fontId="4" fillId="7" borderId="1" xfId="0" applyNumberFormat="1" applyFont="1" applyFill="1" applyBorder="1"/>
    <xf numFmtId="2" fontId="12" fillId="7" borderId="1" xfId="0" applyNumberFormat="1" applyFont="1" applyFill="1" applyBorder="1"/>
    <xf numFmtId="0" fontId="13" fillId="0" borderId="3" xfId="0" applyFont="1" applyFill="1" applyBorder="1"/>
    <xf numFmtId="0" fontId="11" fillId="0" borderId="3" xfId="0" applyFont="1" applyBorder="1"/>
    <xf numFmtId="0" fontId="9" fillId="0" borderId="3" xfId="0" applyFont="1" applyFill="1" applyBorder="1"/>
    <xf numFmtId="164" fontId="11" fillId="7" borderId="1" xfId="0" applyNumberFormat="1" applyFont="1" applyFill="1" applyBorder="1"/>
    <xf numFmtId="2" fontId="7" fillId="6" borderId="1" xfId="0" applyNumberFormat="1" applyFont="1" applyFill="1" applyBorder="1" applyAlignment="1">
      <alignment horizontal="right" wrapText="1"/>
    </xf>
    <xf numFmtId="0" fontId="19" fillId="9" borderId="1" xfId="0" applyFont="1" applyFill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6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1" fillId="0" borderId="11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2" fontId="35" fillId="0" borderId="1" xfId="0" applyNumberFormat="1" applyFont="1" applyFill="1" applyBorder="1" applyAlignment="1">
      <alignment horizontal="center"/>
    </xf>
    <xf numFmtId="0" fontId="31" fillId="0" borderId="1" xfId="0" applyFont="1" applyFill="1" applyBorder="1"/>
    <xf numFmtId="0" fontId="36" fillId="0" borderId="1" xfId="0" applyFont="1" applyFill="1" applyBorder="1" applyAlignment="1">
      <alignment horizontal="center"/>
    </xf>
    <xf numFmtId="1" fontId="35" fillId="0" borderId="1" xfId="0" applyNumberFormat="1" applyFont="1" applyFill="1" applyBorder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1" fontId="0" fillId="0" borderId="0" xfId="0" applyNumberFormat="1"/>
    <xf numFmtId="0" fontId="31" fillId="0" borderId="9" xfId="0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1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0" fillId="13" borderId="0" xfId="0" applyFill="1"/>
    <xf numFmtId="0" fontId="0" fillId="13" borderId="0" xfId="0" applyFont="1" applyFill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0" fillId="0" borderId="0" xfId="0" applyAlignment="1"/>
    <xf numFmtId="0" fontId="4" fillId="13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6" fillId="20" borderId="5" xfId="0" applyFont="1" applyFill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 wrapText="1"/>
    </xf>
    <xf numFmtId="0" fontId="27" fillId="11" borderId="6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31" fillId="2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9" xfId="0" applyBorder="1" applyAlignment="1">
      <alignment horizontal="right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32" fillId="13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3" borderId="1" xfId="0" applyFill="1" applyBorder="1" applyAlignment="1">
      <alignment horizontal="center"/>
    </xf>
    <xf numFmtId="0" fontId="1" fillId="14" borderId="7" xfId="0" applyFont="1" applyFill="1" applyBorder="1" applyAlignment="1">
      <alignment horizontal="center" wrapText="1"/>
    </xf>
    <xf numFmtId="0" fontId="0" fillId="14" borderId="22" xfId="0" applyFill="1" applyBorder="1" applyAlignment="1">
      <alignment horizontal="center" wrapText="1"/>
    </xf>
    <xf numFmtId="0" fontId="0" fillId="14" borderId="8" xfId="0" applyFill="1" applyBorder="1" applyAlignment="1">
      <alignment horizontal="center" wrapText="1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34" fillId="0" borderId="21" xfId="0" applyFont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 applyFill="1" applyAlignment="1"/>
  </cellXfs>
  <cellStyles count="4">
    <cellStyle name="Обычный" xfId="0" builtinId="0"/>
    <cellStyle name="Плохой" xfId="2" builtinId="27"/>
    <cellStyle name="Процентный 2" xfId="3"/>
    <cellStyle name="Хороший" xfId="1" builtinId="26"/>
  </cellStyles>
  <dxfs count="0"/>
  <tableStyles count="0" defaultTableStyle="TableStyleMedium2" defaultPivotStyle="PivotStyleLight16"/>
  <colors>
    <mruColors>
      <color rgb="FFFF99FF"/>
      <color rgb="FFD0CECE"/>
      <color rgb="FFF8CBAD"/>
      <color rgb="FFFFC7CE"/>
      <color rgb="FFFFFF99"/>
      <color rgb="FF66FF33"/>
      <color rgb="FFFF99CC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2"/>
  <sheetViews>
    <sheetView tabSelected="1" topLeftCell="B1" zoomScale="115" zoomScaleNormal="115" workbookViewId="0">
      <pane xSplit="2" ySplit="5" topLeftCell="E111" activePane="bottomRight" state="frozen"/>
      <selection activeCell="B1" sqref="B1"/>
      <selection pane="topRight" activeCell="D1" sqref="D1"/>
      <selection pane="bottomLeft" activeCell="B6" sqref="B6"/>
      <selection pane="bottomRight" activeCell="M14" sqref="M14"/>
    </sheetView>
  </sheetViews>
  <sheetFormatPr defaultRowHeight="15" x14ac:dyDescent="0.25"/>
  <cols>
    <col min="1" max="1" width="2.5703125" customWidth="1"/>
    <col min="2" max="2" width="3.28515625" customWidth="1"/>
    <col min="3" max="3" width="37" customWidth="1"/>
    <col min="4" max="4" width="12.5703125" style="56" customWidth="1"/>
    <col min="5" max="5" width="13.140625" customWidth="1"/>
    <col min="6" max="7" width="13.5703125" customWidth="1"/>
    <col min="8" max="8" width="14.7109375" customWidth="1"/>
    <col min="9" max="9" width="12.7109375" customWidth="1"/>
    <col min="10" max="10" width="13.7109375" customWidth="1"/>
    <col min="256" max="256" width="2.5703125" customWidth="1"/>
    <col min="257" max="257" width="3.28515625" customWidth="1"/>
    <col min="258" max="258" width="37" customWidth="1"/>
    <col min="259" max="259" width="8.42578125" customWidth="1"/>
    <col min="260" max="260" width="9.42578125" bestFit="1" customWidth="1"/>
    <col min="261" max="262" width="9.28515625" bestFit="1" customWidth="1"/>
    <col min="263" max="263" width="8.7109375" customWidth="1"/>
    <col min="264" max="264" width="8.5703125" customWidth="1"/>
    <col min="512" max="512" width="2.5703125" customWidth="1"/>
    <col min="513" max="513" width="3.28515625" customWidth="1"/>
    <col min="514" max="514" width="37" customWidth="1"/>
    <col min="515" max="515" width="8.42578125" customWidth="1"/>
    <col min="516" max="516" width="9.42578125" bestFit="1" customWidth="1"/>
    <col min="517" max="518" width="9.28515625" bestFit="1" customWidth="1"/>
    <col min="519" max="519" width="8.7109375" customWidth="1"/>
    <col min="520" max="520" width="8.5703125" customWidth="1"/>
    <col min="768" max="768" width="2.5703125" customWidth="1"/>
    <col min="769" max="769" width="3.28515625" customWidth="1"/>
    <col min="770" max="770" width="37" customWidth="1"/>
    <col min="771" max="771" width="8.42578125" customWidth="1"/>
    <col min="772" max="772" width="9.42578125" bestFit="1" customWidth="1"/>
    <col min="773" max="774" width="9.28515625" bestFit="1" customWidth="1"/>
    <col min="775" max="775" width="8.7109375" customWidth="1"/>
    <col min="776" max="776" width="8.5703125" customWidth="1"/>
    <col min="1024" max="1024" width="2.5703125" customWidth="1"/>
    <col min="1025" max="1025" width="3.28515625" customWidth="1"/>
    <col min="1026" max="1026" width="37" customWidth="1"/>
    <col min="1027" max="1027" width="8.42578125" customWidth="1"/>
    <col min="1028" max="1028" width="9.42578125" bestFit="1" customWidth="1"/>
    <col min="1029" max="1030" width="9.28515625" bestFit="1" customWidth="1"/>
    <col min="1031" max="1031" width="8.7109375" customWidth="1"/>
    <col min="1032" max="1032" width="8.5703125" customWidth="1"/>
    <col min="1280" max="1280" width="2.5703125" customWidth="1"/>
    <col min="1281" max="1281" width="3.28515625" customWidth="1"/>
    <col min="1282" max="1282" width="37" customWidth="1"/>
    <col min="1283" max="1283" width="8.42578125" customWidth="1"/>
    <col min="1284" max="1284" width="9.42578125" bestFit="1" customWidth="1"/>
    <col min="1285" max="1286" width="9.28515625" bestFit="1" customWidth="1"/>
    <col min="1287" max="1287" width="8.7109375" customWidth="1"/>
    <col min="1288" max="1288" width="8.5703125" customWidth="1"/>
    <col min="1536" max="1536" width="2.5703125" customWidth="1"/>
    <col min="1537" max="1537" width="3.28515625" customWidth="1"/>
    <col min="1538" max="1538" width="37" customWidth="1"/>
    <col min="1539" max="1539" width="8.42578125" customWidth="1"/>
    <col min="1540" max="1540" width="9.42578125" bestFit="1" customWidth="1"/>
    <col min="1541" max="1542" width="9.28515625" bestFit="1" customWidth="1"/>
    <col min="1543" max="1543" width="8.7109375" customWidth="1"/>
    <col min="1544" max="1544" width="8.5703125" customWidth="1"/>
    <col min="1792" max="1792" width="2.5703125" customWidth="1"/>
    <col min="1793" max="1793" width="3.28515625" customWidth="1"/>
    <col min="1794" max="1794" width="37" customWidth="1"/>
    <col min="1795" max="1795" width="8.42578125" customWidth="1"/>
    <col min="1796" max="1796" width="9.42578125" bestFit="1" customWidth="1"/>
    <col min="1797" max="1798" width="9.28515625" bestFit="1" customWidth="1"/>
    <col min="1799" max="1799" width="8.7109375" customWidth="1"/>
    <col min="1800" max="1800" width="8.5703125" customWidth="1"/>
    <col min="2048" max="2048" width="2.5703125" customWidth="1"/>
    <col min="2049" max="2049" width="3.28515625" customWidth="1"/>
    <col min="2050" max="2050" width="37" customWidth="1"/>
    <col min="2051" max="2051" width="8.42578125" customWidth="1"/>
    <col min="2052" max="2052" width="9.42578125" bestFit="1" customWidth="1"/>
    <col min="2053" max="2054" width="9.28515625" bestFit="1" customWidth="1"/>
    <col min="2055" max="2055" width="8.7109375" customWidth="1"/>
    <col min="2056" max="2056" width="8.5703125" customWidth="1"/>
    <col min="2304" max="2304" width="2.5703125" customWidth="1"/>
    <col min="2305" max="2305" width="3.28515625" customWidth="1"/>
    <col min="2306" max="2306" width="37" customWidth="1"/>
    <col min="2307" max="2307" width="8.42578125" customWidth="1"/>
    <col min="2308" max="2308" width="9.42578125" bestFit="1" customWidth="1"/>
    <col min="2309" max="2310" width="9.28515625" bestFit="1" customWidth="1"/>
    <col min="2311" max="2311" width="8.7109375" customWidth="1"/>
    <col min="2312" max="2312" width="8.5703125" customWidth="1"/>
    <col min="2560" max="2560" width="2.5703125" customWidth="1"/>
    <col min="2561" max="2561" width="3.28515625" customWidth="1"/>
    <col min="2562" max="2562" width="37" customWidth="1"/>
    <col min="2563" max="2563" width="8.42578125" customWidth="1"/>
    <col min="2564" max="2564" width="9.42578125" bestFit="1" customWidth="1"/>
    <col min="2565" max="2566" width="9.28515625" bestFit="1" customWidth="1"/>
    <col min="2567" max="2567" width="8.7109375" customWidth="1"/>
    <col min="2568" max="2568" width="8.5703125" customWidth="1"/>
    <col min="2816" max="2816" width="2.5703125" customWidth="1"/>
    <col min="2817" max="2817" width="3.28515625" customWidth="1"/>
    <col min="2818" max="2818" width="37" customWidth="1"/>
    <col min="2819" max="2819" width="8.42578125" customWidth="1"/>
    <col min="2820" max="2820" width="9.42578125" bestFit="1" customWidth="1"/>
    <col min="2821" max="2822" width="9.28515625" bestFit="1" customWidth="1"/>
    <col min="2823" max="2823" width="8.7109375" customWidth="1"/>
    <col min="2824" max="2824" width="8.5703125" customWidth="1"/>
    <col min="3072" max="3072" width="2.5703125" customWidth="1"/>
    <col min="3073" max="3073" width="3.28515625" customWidth="1"/>
    <col min="3074" max="3074" width="37" customWidth="1"/>
    <col min="3075" max="3075" width="8.42578125" customWidth="1"/>
    <col min="3076" max="3076" width="9.42578125" bestFit="1" customWidth="1"/>
    <col min="3077" max="3078" width="9.28515625" bestFit="1" customWidth="1"/>
    <col min="3079" max="3079" width="8.7109375" customWidth="1"/>
    <col min="3080" max="3080" width="8.5703125" customWidth="1"/>
    <col min="3328" max="3328" width="2.5703125" customWidth="1"/>
    <col min="3329" max="3329" width="3.28515625" customWidth="1"/>
    <col min="3330" max="3330" width="37" customWidth="1"/>
    <col min="3331" max="3331" width="8.42578125" customWidth="1"/>
    <col min="3332" max="3332" width="9.42578125" bestFit="1" customWidth="1"/>
    <col min="3333" max="3334" width="9.28515625" bestFit="1" customWidth="1"/>
    <col min="3335" max="3335" width="8.7109375" customWidth="1"/>
    <col min="3336" max="3336" width="8.5703125" customWidth="1"/>
    <col min="3584" max="3584" width="2.5703125" customWidth="1"/>
    <col min="3585" max="3585" width="3.28515625" customWidth="1"/>
    <col min="3586" max="3586" width="37" customWidth="1"/>
    <col min="3587" max="3587" width="8.42578125" customWidth="1"/>
    <col min="3588" max="3588" width="9.42578125" bestFit="1" customWidth="1"/>
    <col min="3589" max="3590" width="9.28515625" bestFit="1" customWidth="1"/>
    <col min="3591" max="3591" width="8.7109375" customWidth="1"/>
    <col min="3592" max="3592" width="8.5703125" customWidth="1"/>
    <col min="3840" max="3840" width="2.5703125" customWidth="1"/>
    <col min="3841" max="3841" width="3.28515625" customWidth="1"/>
    <col min="3842" max="3842" width="37" customWidth="1"/>
    <col min="3843" max="3843" width="8.42578125" customWidth="1"/>
    <col min="3844" max="3844" width="9.42578125" bestFit="1" customWidth="1"/>
    <col min="3845" max="3846" width="9.28515625" bestFit="1" customWidth="1"/>
    <col min="3847" max="3847" width="8.7109375" customWidth="1"/>
    <col min="3848" max="3848" width="8.5703125" customWidth="1"/>
    <col min="4096" max="4096" width="2.5703125" customWidth="1"/>
    <col min="4097" max="4097" width="3.28515625" customWidth="1"/>
    <col min="4098" max="4098" width="37" customWidth="1"/>
    <col min="4099" max="4099" width="8.42578125" customWidth="1"/>
    <col min="4100" max="4100" width="9.42578125" bestFit="1" customWidth="1"/>
    <col min="4101" max="4102" width="9.28515625" bestFit="1" customWidth="1"/>
    <col min="4103" max="4103" width="8.7109375" customWidth="1"/>
    <col min="4104" max="4104" width="8.5703125" customWidth="1"/>
    <col min="4352" max="4352" width="2.5703125" customWidth="1"/>
    <col min="4353" max="4353" width="3.28515625" customWidth="1"/>
    <col min="4354" max="4354" width="37" customWidth="1"/>
    <col min="4355" max="4355" width="8.42578125" customWidth="1"/>
    <col min="4356" max="4356" width="9.42578125" bestFit="1" customWidth="1"/>
    <col min="4357" max="4358" width="9.28515625" bestFit="1" customWidth="1"/>
    <col min="4359" max="4359" width="8.7109375" customWidth="1"/>
    <col min="4360" max="4360" width="8.5703125" customWidth="1"/>
    <col min="4608" max="4608" width="2.5703125" customWidth="1"/>
    <col min="4609" max="4609" width="3.28515625" customWidth="1"/>
    <col min="4610" max="4610" width="37" customWidth="1"/>
    <col min="4611" max="4611" width="8.42578125" customWidth="1"/>
    <col min="4612" max="4612" width="9.42578125" bestFit="1" customWidth="1"/>
    <col min="4613" max="4614" width="9.28515625" bestFit="1" customWidth="1"/>
    <col min="4615" max="4615" width="8.7109375" customWidth="1"/>
    <col min="4616" max="4616" width="8.5703125" customWidth="1"/>
    <col min="4864" max="4864" width="2.5703125" customWidth="1"/>
    <col min="4865" max="4865" width="3.28515625" customWidth="1"/>
    <col min="4866" max="4866" width="37" customWidth="1"/>
    <col min="4867" max="4867" width="8.42578125" customWidth="1"/>
    <col min="4868" max="4868" width="9.42578125" bestFit="1" customWidth="1"/>
    <col min="4869" max="4870" width="9.28515625" bestFit="1" customWidth="1"/>
    <col min="4871" max="4871" width="8.7109375" customWidth="1"/>
    <col min="4872" max="4872" width="8.5703125" customWidth="1"/>
    <col min="5120" max="5120" width="2.5703125" customWidth="1"/>
    <col min="5121" max="5121" width="3.28515625" customWidth="1"/>
    <col min="5122" max="5122" width="37" customWidth="1"/>
    <col min="5123" max="5123" width="8.42578125" customWidth="1"/>
    <col min="5124" max="5124" width="9.42578125" bestFit="1" customWidth="1"/>
    <col min="5125" max="5126" width="9.28515625" bestFit="1" customWidth="1"/>
    <col min="5127" max="5127" width="8.7109375" customWidth="1"/>
    <col min="5128" max="5128" width="8.5703125" customWidth="1"/>
    <col min="5376" max="5376" width="2.5703125" customWidth="1"/>
    <col min="5377" max="5377" width="3.28515625" customWidth="1"/>
    <col min="5378" max="5378" width="37" customWidth="1"/>
    <col min="5379" max="5379" width="8.42578125" customWidth="1"/>
    <col min="5380" max="5380" width="9.42578125" bestFit="1" customWidth="1"/>
    <col min="5381" max="5382" width="9.28515625" bestFit="1" customWidth="1"/>
    <col min="5383" max="5383" width="8.7109375" customWidth="1"/>
    <col min="5384" max="5384" width="8.5703125" customWidth="1"/>
    <col min="5632" max="5632" width="2.5703125" customWidth="1"/>
    <col min="5633" max="5633" width="3.28515625" customWidth="1"/>
    <col min="5634" max="5634" width="37" customWidth="1"/>
    <col min="5635" max="5635" width="8.42578125" customWidth="1"/>
    <col min="5636" max="5636" width="9.42578125" bestFit="1" customWidth="1"/>
    <col min="5637" max="5638" width="9.28515625" bestFit="1" customWidth="1"/>
    <col min="5639" max="5639" width="8.7109375" customWidth="1"/>
    <col min="5640" max="5640" width="8.5703125" customWidth="1"/>
    <col min="5888" max="5888" width="2.5703125" customWidth="1"/>
    <col min="5889" max="5889" width="3.28515625" customWidth="1"/>
    <col min="5890" max="5890" width="37" customWidth="1"/>
    <col min="5891" max="5891" width="8.42578125" customWidth="1"/>
    <col min="5892" max="5892" width="9.42578125" bestFit="1" customWidth="1"/>
    <col min="5893" max="5894" width="9.28515625" bestFit="1" customWidth="1"/>
    <col min="5895" max="5895" width="8.7109375" customWidth="1"/>
    <col min="5896" max="5896" width="8.5703125" customWidth="1"/>
    <col min="6144" max="6144" width="2.5703125" customWidth="1"/>
    <col min="6145" max="6145" width="3.28515625" customWidth="1"/>
    <col min="6146" max="6146" width="37" customWidth="1"/>
    <col min="6147" max="6147" width="8.42578125" customWidth="1"/>
    <col min="6148" max="6148" width="9.42578125" bestFit="1" customWidth="1"/>
    <col min="6149" max="6150" width="9.28515625" bestFit="1" customWidth="1"/>
    <col min="6151" max="6151" width="8.7109375" customWidth="1"/>
    <col min="6152" max="6152" width="8.5703125" customWidth="1"/>
    <col min="6400" max="6400" width="2.5703125" customWidth="1"/>
    <col min="6401" max="6401" width="3.28515625" customWidth="1"/>
    <col min="6402" max="6402" width="37" customWidth="1"/>
    <col min="6403" max="6403" width="8.42578125" customWidth="1"/>
    <col min="6404" max="6404" width="9.42578125" bestFit="1" customWidth="1"/>
    <col min="6405" max="6406" width="9.28515625" bestFit="1" customWidth="1"/>
    <col min="6407" max="6407" width="8.7109375" customWidth="1"/>
    <col min="6408" max="6408" width="8.5703125" customWidth="1"/>
    <col min="6656" max="6656" width="2.5703125" customWidth="1"/>
    <col min="6657" max="6657" width="3.28515625" customWidth="1"/>
    <col min="6658" max="6658" width="37" customWidth="1"/>
    <col min="6659" max="6659" width="8.42578125" customWidth="1"/>
    <col min="6660" max="6660" width="9.42578125" bestFit="1" customWidth="1"/>
    <col min="6661" max="6662" width="9.28515625" bestFit="1" customWidth="1"/>
    <col min="6663" max="6663" width="8.7109375" customWidth="1"/>
    <col min="6664" max="6664" width="8.5703125" customWidth="1"/>
    <col min="6912" max="6912" width="2.5703125" customWidth="1"/>
    <col min="6913" max="6913" width="3.28515625" customWidth="1"/>
    <col min="6914" max="6914" width="37" customWidth="1"/>
    <col min="6915" max="6915" width="8.42578125" customWidth="1"/>
    <col min="6916" max="6916" width="9.42578125" bestFit="1" customWidth="1"/>
    <col min="6917" max="6918" width="9.28515625" bestFit="1" customWidth="1"/>
    <col min="6919" max="6919" width="8.7109375" customWidth="1"/>
    <col min="6920" max="6920" width="8.5703125" customWidth="1"/>
    <col min="7168" max="7168" width="2.5703125" customWidth="1"/>
    <col min="7169" max="7169" width="3.28515625" customWidth="1"/>
    <col min="7170" max="7170" width="37" customWidth="1"/>
    <col min="7171" max="7171" width="8.42578125" customWidth="1"/>
    <col min="7172" max="7172" width="9.42578125" bestFit="1" customWidth="1"/>
    <col min="7173" max="7174" width="9.28515625" bestFit="1" customWidth="1"/>
    <col min="7175" max="7175" width="8.7109375" customWidth="1"/>
    <col min="7176" max="7176" width="8.5703125" customWidth="1"/>
    <col min="7424" max="7424" width="2.5703125" customWidth="1"/>
    <col min="7425" max="7425" width="3.28515625" customWidth="1"/>
    <col min="7426" max="7426" width="37" customWidth="1"/>
    <col min="7427" max="7427" width="8.42578125" customWidth="1"/>
    <col min="7428" max="7428" width="9.42578125" bestFit="1" customWidth="1"/>
    <col min="7429" max="7430" width="9.28515625" bestFit="1" customWidth="1"/>
    <col min="7431" max="7431" width="8.7109375" customWidth="1"/>
    <col min="7432" max="7432" width="8.5703125" customWidth="1"/>
    <col min="7680" max="7680" width="2.5703125" customWidth="1"/>
    <col min="7681" max="7681" width="3.28515625" customWidth="1"/>
    <col min="7682" max="7682" width="37" customWidth="1"/>
    <col min="7683" max="7683" width="8.42578125" customWidth="1"/>
    <col min="7684" max="7684" width="9.42578125" bestFit="1" customWidth="1"/>
    <col min="7685" max="7686" width="9.28515625" bestFit="1" customWidth="1"/>
    <col min="7687" max="7687" width="8.7109375" customWidth="1"/>
    <col min="7688" max="7688" width="8.5703125" customWidth="1"/>
    <col min="7936" max="7936" width="2.5703125" customWidth="1"/>
    <col min="7937" max="7937" width="3.28515625" customWidth="1"/>
    <col min="7938" max="7938" width="37" customWidth="1"/>
    <col min="7939" max="7939" width="8.42578125" customWidth="1"/>
    <col min="7940" max="7940" width="9.42578125" bestFit="1" customWidth="1"/>
    <col min="7941" max="7942" width="9.28515625" bestFit="1" customWidth="1"/>
    <col min="7943" max="7943" width="8.7109375" customWidth="1"/>
    <col min="7944" max="7944" width="8.5703125" customWidth="1"/>
    <col min="8192" max="8192" width="2.5703125" customWidth="1"/>
    <col min="8193" max="8193" width="3.28515625" customWidth="1"/>
    <col min="8194" max="8194" width="37" customWidth="1"/>
    <col min="8195" max="8195" width="8.42578125" customWidth="1"/>
    <col min="8196" max="8196" width="9.42578125" bestFit="1" customWidth="1"/>
    <col min="8197" max="8198" width="9.28515625" bestFit="1" customWidth="1"/>
    <col min="8199" max="8199" width="8.7109375" customWidth="1"/>
    <col min="8200" max="8200" width="8.5703125" customWidth="1"/>
    <col min="8448" max="8448" width="2.5703125" customWidth="1"/>
    <col min="8449" max="8449" width="3.28515625" customWidth="1"/>
    <col min="8450" max="8450" width="37" customWidth="1"/>
    <col min="8451" max="8451" width="8.42578125" customWidth="1"/>
    <col min="8452" max="8452" width="9.42578125" bestFit="1" customWidth="1"/>
    <col min="8453" max="8454" width="9.28515625" bestFit="1" customWidth="1"/>
    <col min="8455" max="8455" width="8.7109375" customWidth="1"/>
    <col min="8456" max="8456" width="8.5703125" customWidth="1"/>
    <col min="8704" max="8704" width="2.5703125" customWidth="1"/>
    <col min="8705" max="8705" width="3.28515625" customWidth="1"/>
    <col min="8706" max="8706" width="37" customWidth="1"/>
    <col min="8707" max="8707" width="8.42578125" customWidth="1"/>
    <col min="8708" max="8708" width="9.42578125" bestFit="1" customWidth="1"/>
    <col min="8709" max="8710" width="9.28515625" bestFit="1" customWidth="1"/>
    <col min="8711" max="8711" width="8.7109375" customWidth="1"/>
    <col min="8712" max="8712" width="8.5703125" customWidth="1"/>
    <col min="8960" max="8960" width="2.5703125" customWidth="1"/>
    <col min="8961" max="8961" width="3.28515625" customWidth="1"/>
    <col min="8962" max="8962" width="37" customWidth="1"/>
    <col min="8963" max="8963" width="8.42578125" customWidth="1"/>
    <col min="8964" max="8964" width="9.42578125" bestFit="1" customWidth="1"/>
    <col min="8965" max="8966" width="9.28515625" bestFit="1" customWidth="1"/>
    <col min="8967" max="8967" width="8.7109375" customWidth="1"/>
    <col min="8968" max="8968" width="8.5703125" customWidth="1"/>
    <col min="9216" max="9216" width="2.5703125" customWidth="1"/>
    <col min="9217" max="9217" width="3.28515625" customWidth="1"/>
    <col min="9218" max="9218" width="37" customWidth="1"/>
    <col min="9219" max="9219" width="8.42578125" customWidth="1"/>
    <col min="9220" max="9220" width="9.42578125" bestFit="1" customWidth="1"/>
    <col min="9221" max="9222" width="9.28515625" bestFit="1" customWidth="1"/>
    <col min="9223" max="9223" width="8.7109375" customWidth="1"/>
    <col min="9224" max="9224" width="8.5703125" customWidth="1"/>
    <col min="9472" max="9472" width="2.5703125" customWidth="1"/>
    <col min="9473" max="9473" width="3.28515625" customWidth="1"/>
    <col min="9474" max="9474" width="37" customWidth="1"/>
    <col min="9475" max="9475" width="8.42578125" customWidth="1"/>
    <col min="9476" max="9476" width="9.42578125" bestFit="1" customWidth="1"/>
    <col min="9477" max="9478" width="9.28515625" bestFit="1" customWidth="1"/>
    <col min="9479" max="9479" width="8.7109375" customWidth="1"/>
    <col min="9480" max="9480" width="8.5703125" customWidth="1"/>
    <col min="9728" max="9728" width="2.5703125" customWidth="1"/>
    <col min="9729" max="9729" width="3.28515625" customWidth="1"/>
    <col min="9730" max="9730" width="37" customWidth="1"/>
    <col min="9731" max="9731" width="8.42578125" customWidth="1"/>
    <col min="9732" max="9732" width="9.42578125" bestFit="1" customWidth="1"/>
    <col min="9733" max="9734" width="9.28515625" bestFit="1" customWidth="1"/>
    <col min="9735" max="9735" width="8.7109375" customWidth="1"/>
    <col min="9736" max="9736" width="8.5703125" customWidth="1"/>
    <col min="9984" max="9984" width="2.5703125" customWidth="1"/>
    <col min="9985" max="9985" width="3.28515625" customWidth="1"/>
    <col min="9986" max="9986" width="37" customWidth="1"/>
    <col min="9987" max="9987" width="8.42578125" customWidth="1"/>
    <col min="9988" max="9988" width="9.42578125" bestFit="1" customWidth="1"/>
    <col min="9989" max="9990" width="9.28515625" bestFit="1" customWidth="1"/>
    <col min="9991" max="9991" width="8.7109375" customWidth="1"/>
    <col min="9992" max="9992" width="8.5703125" customWidth="1"/>
    <col min="10240" max="10240" width="2.5703125" customWidth="1"/>
    <col min="10241" max="10241" width="3.28515625" customWidth="1"/>
    <col min="10242" max="10242" width="37" customWidth="1"/>
    <col min="10243" max="10243" width="8.42578125" customWidth="1"/>
    <col min="10244" max="10244" width="9.42578125" bestFit="1" customWidth="1"/>
    <col min="10245" max="10246" width="9.28515625" bestFit="1" customWidth="1"/>
    <col min="10247" max="10247" width="8.7109375" customWidth="1"/>
    <col min="10248" max="10248" width="8.5703125" customWidth="1"/>
    <col min="10496" max="10496" width="2.5703125" customWidth="1"/>
    <col min="10497" max="10497" width="3.28515625" customWidth="1"/>
    <col min="10498" max="10498" width="37" customWidth="1"/>
    <col min="10499" max="10499" width="8.42578125" customWidth="1"/>
    <col min="10500" max="10500" width="9.42578125" bestFit="1" customWidth="1"/>
    <col min="10501" max="10502" width="9.28515625" bestFit="1" customWidth="1"/>
    <col min="10503" max="10503" width="8.7109375" customWidth="1"/>
    <col min="10504" max="10504" width="8.5703125" customWidth="1"/>
    <col min="10752" max="10752" width="2.5703125" customWidth="1"/>
    <col min="10753" max="10753" width="3.28515625" customWidth="1"/>
    <col min="10754" max="10754" width="37" customWidth="1"/>
    <col min="10755" max="10755" width="8.42578125" customWidth="1"/>
    <col min="10756" max="10756" width="9.42578125" bestFit="1" customWidth="1"/>
    <col min="10757" max="10758" width="9.28515625" bestFit="1" customWidth="1"/>
    <col min="10759" max="10759" width="8.7109375" customWidth="1"/>
    <col min="10760" max="10760" width="8.5703125" customWidth="1"/>
    <col min="11008" max="11008" width="2.5703125" customWidth="1"/>
    <col min="11009" max="11009" width="3.28515625" customWidth="1"/>
    <col min="11010" max="11010" width="37" customWidth="1"/>
    <col min="11011" max="11011" width="8.42578125" customWidth="1"/>
    <col min="11012" max="11012" width="9.42578125" bestFit="1" customWidth="1"/>
    <col min="11013" max="11014" width="9.28515625" bestFit="1" customWidth="1"/>
    <col min="11015" max="11015" width="8.7109375" customWidth="1"/>
    <col min="11016" max="11016" width="8.5703125" customWidth="1"/>
    <col min="11264" max="11264" width="2.5703125" customWidth="1"/>
    <col min="11265" max="11265" width="3.28515625" customWidth="1"/>
    <col min="11266" max="11266" width="37" customWidth="1"/>
    <col min="11267" max="11267" width="8.42578125" customWidth="1"/>
    <col min="11268" max="11268" width="9.42578125" bestFit="1" customWidth="1"/>
    <col min="11269" max="11270" width="9.28515625" bestFit="1" customWidth="1"/>
    <col min="11271" max="11271" width="8.7109375" customWidth="1"/>
    <col min="11272" max="11272" width="8.5703125" customWidth="1"/>
    <col min="11520" max="11520" width="2.5703125" customWidth="1"/>
    <col min="11521" max="11521" width="3.28515625" customWidth="1"/>
    <col min="11522" max="11522" width="37" customWidth="1"/>
    <col min="11523" max="11523" width="8.42578125" customWidth="1"/>
    <col min="11524" max="11524" width="9.42578125" bestFit="1" customWidth="1"/>
    <col min="11525" max="11526" width="9.28515625" bestFit="1" customWidth="1"/>
    <col min="11527" max="11527" width="8.7109375" customWidth="1"/>
    <col min="11528" max="11528" width="8.5703125" customWidth="1"/>
    <col min="11776" max="11776" width="2.5703125" customWidth="1"/>
    <col min="11777" max="11777" width="3.28515625" customWidth="1"/>
    <col min="11778" max="11778" width="37" customWidth="1"/>
    <col min="11779" max="11779" width="8.42578125" customWidth="1"/>
    <col min="11780" max="11780" width="9.42578125" bestFit="1" customWidth="1"/>
    <col min="11781" max="11782" width="9.28515625" bestFit="1" customWidth="1"/>
    <col min="11783" max="11783" width="8.7109375" customWidth="1"/>
    <col min="11784" max="11784" width="8.5703125" customWidth="1"/>
    <col min="12032" max="12032" width="2.5703125" customWidth="1"/>
    <col min="12033" max="12033" width="3.28515625" customWidth="1"/>
    <col min="12034" max="12034" width="37" customWidth="1"/>
    <col min="12035" max="12035" width="8.42578125" customWidth="1"/>
    <col min="12036" max="12036" width="9.42578125" bestFit="1" customWidth="1"/>
    <col min="12037" max="12038" width="9.28515625" bestFit="1" customWidth="1"/>
    <col min="12039" max="12039" width="8.7109375" customWidth="1"/>
    <col min="12040" max="12040" width="8.5703125" customWidth="1"/>
    <col min="12288" max="12288" width="2.5703125" customWidth="1"/>
    <col min="12289" max="12289" width="3.28515625" customWidth="1"/>
    <col min="12290" max="12290" width="37" customWidth="1"/>
    <col min="12291" max="12291" width="8.42578125" customWidth="1"/>
    <col min="12292" max="12292" width="9.42578125" bestFit="1" customWidth="1"/>
    <col min="12293" max="12294" width="9.28515625" bestFit="1" customWidth="1"/>
    <col min="12295" max="12295" width="8.7109375" customWidth="1"/>
    <col min="12296" max="12296" width="8.5703125" customWidth="1"/>
    <col min="12544" max="12544" width="2.5703125" customWidth="1"/>
    <col min="12545" max="12545" width="3.28515625" customWidth="1"/>
    <col min="12546" max="12546" width="37" customWidth="1"/>
    <col min="12547" max="12547" width="8.42578125" customWidth="1"/>
    <col min="12548" max="12548" width="9.42578125" bestFit="1" customWidth="1"/>
    <col min="12549" max="12550" width="9.28515625" bestFit="1" customWidth="1"/>
    <col min="12551" max="12551" width="8.7109375" customWidth="1"/>
    <col min="12552" max="12552" width="8.5703125" customWidth="1"/>
    <col min="12800" max="12800" width="2.5703125" customWidth="1"/>
    <col min="12801" max="12801" width="3.28515625" customWidth="1"/>
    <col min="12802" max="12802" width="37" customWidth="1"/>
    <col min="12803" max="12803" width="8.42578125" customWidth="1"/>
    <col min="12804" max="12804" width="9.42578125" bestFit="1" customWidth="1"/>
    <col min="12805" max="12806" width="9.28515625" bestFit="1" customWidth="1"/>
    <col min="12807" max="12807" width="8.7109375" customWidth="1"/>
    <col min="12808" max="12808" width="8.5703125" customWidth="1"/>
    <col min="13056" max="13056" width="2.5703125" customWidth="1"/>
    <col min="13057" max="13057" width="3.28515625" customWidth="1"/>
    <col min="13058" max="13058" width="37" customWidth="1"/>
    <col min="13059" max="13059" width="8.42578125" customWidth="1"/>
    <col min="13060" max="13060" width="9.42578125" bestFit="1" customWidth="1"/>
    <col min="13061" max="13062" width="9.28515625" bestFit="1" customWidth="1"/>
    <col min="13063" max="13063" width="8.7109375" customWidth="1"/>
    <col min="13064" max="13064" width="8.5703125" customWidth="1"/>
    <col min="13312" max="13312" width="2.5703125" customWidth="1"/>
    <col min="13313" max="13313" width="3.28515625" customWidth="1"/>
    <col min="13314" max="13314" width="37" customWidth="1"/>
    <col min="13315" max="13315" width="8.42578125" customWidth="1"/>
    <col min="13316" max="13316" width="9.42578125" bestFit="1" customWidth="1"/>
    <col min="13317" max="13318" width="9.28515625" bestFit="1" customWidth="1"/>
    <col min="13319" max="13319" width="8.7109375" customWidth="1"/>
    <col min="13320" max="13320" width="8.5703125" customWidth="1"/>
    <col min="13568" max="13568" width="2.5703125" customWidth="1"/>
    <col min="13569" max="13569" width="3.28515625" customWidth="1"/>
    <col min="13570" max="13570" width="37" customWidth="1"/>
    <col min="13571" max="13571" width="8.42578125" customWidth="1"/>
    <col min="13572" max="13572" width="9.42578125" bestFit="1" customWidth="1"/>
    <col min="13573" max="13574" width="9.28515625" bestFit="1" customWidth="1"/>
    <col min="13575" max="13575" width="8.7109375" customWidth="1"/>
    <col min="13576" max="13576" width="8.5703125" customWidth="1"/>
    <col min="13824" max="13824" width="2.5703125" customWidth="1"/>
    <col min="13825" max="13825" width="3.28515625" customWidth="1"/>
    <col min="13826" max="13826" width="37" customWidth="1"/>
    <col min="13827" max="13827" width="8.42578125" customWidth="1"/>
    <col min="13828" max="13828" width="9.42578125" bestFit="1" customWidth="1"/>
    <col min="13829" max="13830" width="9.28515625" bestFit="1" customWidth="1"/>
    <col min="13831" max="13831" width="8.7109375" customWidth="1"/>
    <col min="13832" max="13832" width="8.5703125" customWidth="1"/>
    <col min="14080" max="14080" width="2.5703125" customWidth="1"/>
    <col min="14081" max="14081" width="3.28515625" customWidth="1"/>
    <col min="14082" max="14082" width="37" customWidth="1"/>
    <col min="14083" max="14083" width="8.42578125" customWidth="1"/>
    <col min="14084" max="14084" width="9.42578125" bestFit="1" customWidth="1"/>
    <col min="14085" max="14086" width="9.28515625" bestFit="1" customWidth="1"/>
    <col min="14087" max="14087" width="8.7109375" customWidth="1"/>
    <col min="14088" max="14088" width="8.5703125" customWidth="1"/>
    <col min="14336" max="14336" width="2.5703125" customWidth="1"/>
    <col min="14337" max="14337" width="3.28515625" customWidth="1"/>
    <col min="14338" max="14338" width="37" customWidth="1"/>
    <col min="14339" max="14339" width="8.42578125" customWidth="1"/>
    <col min="14340" max="14340" width="9.42578125" bestFit="1" customWidth="1"/>
    <col min="14341" max="14342" width="9.28515625" bestFit="1" customWidth="1"/>
    <col min="14343" max="14343" width="8.7109375" customWidth="1"/>
    <col min="14344" max="14344" width="8.5703125" customWidth="1"/>
    <col min="14592" max="14592" width="2.5703125" customWidth="1"/>
    <col min="14593" max="14593" width="3.28515625" customWidth="1"/>
    <col min="14594" max="14594" width="37" customWidth="1"/>
    <col min="14595" max="14595" width="8.42578125" customWidth="1"/>
    <col min="14596" max="14596" width="9.42578125" bestFit="1" customWidth="1"/>
    <col min="14597" max="14598" width="9.28515625" bestFit="1" customWidth="1"/>
    <col min="14599" max="14599" width="8.7109375" customWidth="1"/>
    <col min="14600" max="14600" width="8.5703125" customWidth="1"/>
    <col min="14848" max="14848" width="2.5703125" customWidth="1"/>
    <col min="14849" max="14849" width="3.28515625" customWidth="1"/>
    <col min="14850" max="14850" width="37" customWidth="1"/>
    <col min="14851" max="14851" width="8.42578125" customWidth="1"/>
    <col min="14852" max="14852" width="9.42578125" bestFit="1" customWidth="1"/>
    <col min="14853" max="14854" width="9.28515625" bestFit="1" customWidth="1"/>
    <col min="14855" max="14855" width="8.7109375" customWidth="1"/>
    <col min="14856" max="14856" width="8.5703125" customWidth="1"/>
    <col min="15104" max="15104" width="2.5703125" customWidth="1"/>
    <col min="15105" max="15105" width="3.28515625" customWidth="1"/>
    <col min="15106" max="15106" width="37" customWidth="1"/>
    <col min="15107" max="15107" width="8.42578125" customWidth="1"/>
    <col min="15108" max="15108" width="9.42578125" bestFit="1" customWidth="1"/>
    <col min="15109" max="15110" width="9.28515625" bestFit="1" customWidth="1"/>
    <col min="15111" max="15111" width="8.7109375" customWidth="1"/>
    <col min="15112" max="15112" width="8.5703125" customWidth="1"/>
    <col min="15360" max="15360" width="2.5703125" customWidth="1"/>
    <col min="15361" max="15361" width="3.28515625" customWidth="1"/>
    <col min="15362" max="15362" width="37" customWidth="1"/>
    <col min="15363" max="15363" width="8.42578125" customWidth="1"/>
    <col min="15364" max="15364" width="9.42578125" bestFit="1" customWidth="1"/>
    <col min="15365" max="15366" width="9.28515625" bestFit="1" customWidth="1"/>
    <col min="15367" max="15367" width="8.7109375" customWidth="1"/>
    <col min="15368" max="15368" width="8.5703125" customWidth="1"/>
    <col min="15616" max="15616" width="2.5703125" customWidth="1"/>
    <col min="15617" max="15617" width="3.28515625" customWidth="1"/>
    <col min="15618" max="15618" width="37" customWidth="1"/>
    <col min="15619" max="15619" width="8.42578125" customWidth="1"/>
    <col min="15620" max="15620" width="9.42578125" bestFit="1" customWidth="1"/>
    <col min="15621" max="15622" width="9.28515625" bestFit="1" customWidth="1"/>
    <col min="15623" max="15623" width="8.7109375" customWidth="1"/>
    <col min="15624" max="15624" width="8.5703125" customWidth="1"/>
    <col min="15872" max="15872" width="2.5703125" customWidth="1"/>
    <col min="15873" max="15873" width="3.28515625" customWidth="1"/>
    <col min="15874" max="15874" width="37" customWidth="1"/>
    <col min="15875" max="15875" width="8.42578125" customWidth="1"/>
    <col min="15876" max="15876" width="9.42578125" bestFit="1" customWidth="1"/>
    <col min="15877" max="15878" width="9.28515625" bestFit="1" customWidth="1"/>
    <col min="15879" max="15879" width="8.7109375" customWidth="1"/>
    <col min="15880" max="15880" width="8.5703125" customWidth="1"/>
    <col min="16128" max="16128" width="2.5703125" customWidth="1"/>
    <col min="16129" max="16129" width="3.28515625" customWidth="1"/>
    <col min="16130" max="16130" width="37" customWidth="1"/>
    <col min="16131" max="16131" width="8.42578125" customWidth="1"/>
    <col min="16132" max="16132" width="9.42578125" bestFit="1" customWidth="1"/>
    <col min="16133" max="16134" width="9.28515625" bestFit="1" customWidth="1"/>
    <col min="16135" max="16135" width="8.7109375" customWidth="1"/>
    <col min="16136" max="16136" width="8.5703125" customWidth="1"/>
  </cols>
  <sheetData>
    <row r="1" spans="2:13" x14ac:dyDescent="0.25">
      <c r="C1" t="s">
        <v>18</v>
      </c>
      <c r="D1" s="164"/>
      <c r="E1" s="165"/>
      <c r="F1" s="166"/>
      <c r="G1" s="166"/>
      <c r="H1" s="1"/>
      <c r="I1" s="1"/>
      <c r="J1" s="1"/>
    </row>
    <row r="2" spans="2:13" x14ac:dyDescent="0.25">
      <c r="B2" s="282" t="s">
        <v>0</v>
      </c>
      <c r="C2" s="282"/>
      <c r="D2" s="282"/>
      <c r="E2" s="282"/>
      <c r="F2" s="282"/>
      <c r="G2" s="282"/>
      <c r="H2" s="282"/>
      <c r="I2" s="282"/>
      <c r="J2" s="282"/>
    </row>
    <row r="3" spans="2:13" x14ac:dyDescent="0.25">
      <c r="B3" s="282" t="s">
        <v>417</v>
      </c>
      <c r="C3" s="282"/>
      <c r="D3" s="282"/>
      <c r="E3" s="282"/>
      <c r="F3" s="282"/>
      <c r="G3" s="282"/>
      <c r="H3" s="282"/>
      <c r="I3" s="282"/>
      <c r="J3" s="282"/>
    </row>
    <row r="4" spans="2:13" x14ac:dyDescent="0.25">
      <c r="B4" s="272"/>
      <c r="C4" s="272"/>
      <c r="D4" s="273"/>
      <c r="E4" s="272"/>
      <c r="F4" s="272"/>
      <c r="G4" s="272"/>
      <c r="H4" s="272"/>
      <c r="I4" s="272"/>
      <c r="J4" s="272"/>
    </row>
    <row r="5" spans="2:13" ht="58.5" customHeight="1" x14ac:dyDescent="0.25">
      <c r="B5" s="283" t="s">
        <v>1</v>
      </c>
      <c r="C5" s="284" t="s">
        <v>2</v>
      </c>
      <c r="D5" s="251" t="s">
        <v>3</v>
      </c>
      <c r="E5" s="274" t="s">
        <v>416</v>
      </c>
      <c r="F5" s="275" t="s">
        <v>418</v>
      </c>
      <c r="G5" s="275" t="s">
        <v>419</v>
      </c>
      <c r="H5" s="71" t="s">
        <v>121</v>
      </c>
      <c r="I5" s="71" t="s">
        <v>121</v>
      </c>
      <c r="J5" s="72" t="s">
        <v>121</v>
      </c>
    </row>
    <row r="6" spans="2:13" ht="45" x14ac:dyDescent="0.25">
      <c r="B6" s="283"/>
      <c r="C6" s="284"/>
      <c r="D6" s="252" t="s">
        <v>406</v>
      </c>
      <c r="E6" s="275" t="s">
        <v>415</v>
      </c>
      <c r="F6" s="275" t="s">
        <v>420</v>
      </c>
      <c r="G6" s="275" t="s">
        <v>420</v>
      </c>
      <c r="H6" s="249" t="s">
        <v>421</v>
      </c>
      <c r="I6" s="249" t="s">
        <v>422</v>
      </c>
      <c r="J6" s="249" t="s">
        <v>423</v>
      </c>
    </row>
    <row r="7" spans="2:13" ht="30" customHeight="1" x14ac:dyDescent="0.25">
      <c r="B7" s="284">
        <v>1</v>
      </c>
      <c r="C7" s="16" t="s">
        <v>4</v>
      </c>
      <c r="D7" s="224">
        <v>1021</v>
      </c>
      <c r="E7" s="194">
        <v>730</v>
      </c>
      <c r="F7" s="3">
        <v>715</v>
      </c>
      <c r="G7" s="3">
        <f>'Демография 2 кв 2024 г.'!I4</f>
        <v>715</v>
      </c>
      <c r="H7" s="73">
        <f>G7/F7*100</f>
        <v>100</v>
      </c>
      <c r="I7" s="74">
        <f>G7/E7*100</f>
        <v>97.945205479452056</v>
      </c>
      <c r="J7" s="75">
        <f>G7/D7*100</f>
        <v>70.029382957884422</v>
      </c>
    </row>
    <row r="8" spans="2:13" x14ac:dyDescent="0.25">
      <c r="B8" s="284"/>
      <c r="C8" s="4" t="s">
        <v>5</v>
      </c>
      <c r="D8" s="167">
        <v>2</v>
      </c>
      <c r="E8" s="198">
        <v>1</v>
      </c>
      <c r="F8" s="6">
        <v>-1</v>
      </c>
      <c r="G8" s="6">
        <f>'Демография 2 кв 2024 г.'!F4</f>
        <v>-3</v>
      </c>
      <c r="H8" s="73">
        <f>G8/F8*100</f>
        <v>300</v>
      </c>
      <c r="I8" s="74">
        <f>G8/E8*100</f>
        <v>-300</v>
      </c>
      <c r="J8" s="75">
        <f t="shared" ref="J8:J14" si="0">G8/D8*100</f>
        <v>-150</v>
      </c>
    </row>
    <row r="9" spans="2:13" x14ac:dyDescent="0.25">
      <c r="B9" s="284"/>
      <c r="C9" s="7" t="s">
        <v>6</v>
      </c>
      <c r="D9" s="197">
        <v>0</v>
      </c>
      <c r="E9" s="199">
        <v>0</v>
      </c>
      <c r="F9" s="8">
        <v>0</v>
      </c>
      <c r="G9" s="8">
        <v>0</v>
      </c>
      <c r="H9" s="73" t="e">
        <f t="shared" ref="H9:H14" si="1">G9/F9*100</f>
        <v>#DIV/0!</v>
      </c>
      <c r="I9" s="74" t="e">
        <f t="shared" ref="I9:I14" si="2">G9/E9*100</f>
        <v>#DIV/0!</v>
      </c>
      <c r="J9" s="75" t="e">
        <f t="shared" si="0"/>
        <v>#DIV/0!</v>
      </c>
    </row>
    <row r="10" spans="2:13" x14ac:dyDescent="0.25">
      <c r="B10" s="284"/>
      <c r="C10" s="4" t="s">
        <v>7</v>
      </c>
      <c r="D10" s="167">
        <v>3</v>
      </c>
      <c r="E10" s="198">
        <v>-1</v>
      </c>
      <c r="F10" s="6">
        <v>-2</v>
      </c>
      <c r="G10" s="6">
        <f>'Демография 2 кв 2024 г.'!G4</f>
        <v>2</v>
      </c>
      <c r="H10" s="73">
        <f t="shared" si="1"/>
        <v>-100</v>
      </c>
      <c r="I10" s="74">
        <f t="shared" si="2"/>
        <v>-200</v>
      </c>
      <c r="J10" s="75">
        <f t="shared" si="0"/>
        <v>66.666666666666657</v>
      </c>
    </row>
    <row r="11" spans="2:13" x14ac:dyDescent="0.25">
      <c r="B11" s="284">
        <v>2</v>
      </c>
      <c r="C11" s="4" t="s">
        <v>8</v>
      </c>
      <c r="D11" s="224">
        <v>532</v>
      </c>
      <c r="E11" s="276">
        <v>603</v>
      </c>
      <c r="F11" s="36">
        <v>602</v>
      </c>
      <c r="G11" s="105">
        <v>602</v>
      </c>
      <c r="H11" s="73">
        <f t="shared" si="1"/>
        <v>100</v>
      </c>
      <c r="I11" s="74">
        <f t="shared" si="2"/>
        <v>99.834162520729691</v>
      </c>
      <c r="J11" s="75">
        <f t="shared" si="0"/>
        <v>113.1578947368421</v>
      </c>
      <c r="K11" s="26"/>
    </row>
    <row r="12" spans="2:13" x14ac:dyDescent="0.25">
      <c r="B12" s="284"/>
      <c r="C12" s="4" t="s">
        <v>9</v>
      </c>
      <c r="D12" s="167">
        <v>392</v>
      </c>
      <c r="E12" s="277">
        <v>573</v>
      </c>
      <c r="F12" s="12">
        <v>573</v>
      </c>
      <c r="G12" s="54">
        <v>573</v>
      </c>
      <c r="H12" s="73">
        <f t="shared" si="1"/>
        <v>100</v>
      </c>
      <c r="I12" s="74">
        <f t="shared" si="2"/>
        <v>100</v>
      </c>
      <c r="J12" s="75">
        <f t="shared" si="0"/>
        <v>146.17346938775512</v>
      </c>
    </row>
    <row r="13" spans="2:13" x14ac:dyDescent="0.25">
      <c r="B13" s="284"/>
      <c r="C13" s="4" t="s">
        <v>10</v>
      </c>
      <c r="D13" s="167">
        <v>83</v>
      </c>
      <c r="E13" s="277">
        <v>15</v>
      </c>
      <c r="F13" s="12">
        <v>17</v>
      </c>
      <c r="G13" s="54">
        <f>'численность занятых'!E46</f>
        <v>15</v>
      </c>
      <c r="H13" s="73">
        <f t="shared" si="1"/>
        <v>88.235294117647058</v>
      </c>
      <c r="I13" s="74">
        <f t="shared" si="2"/>
        <v>100</v>
      </c>
      <c r="J13" s="75">
        <f t="shared" si="0"/>
        <v>18.072289156626507</v>
      </c>
      <c r="M13" t="s">
        <v>18</v>
      </c>
    </row>
    <row r="14" spans="2:13" x14ac:dyDescent="0.25">
      <c r="B14" s="284"/>
      <c r="C14" s="4" t="s">
        <v>11</v>
      </c>
      <c r="D14" s="167">
        <v>10</v>
      </c>
      <c r="E14" s="277">
        <v>15</v>
      </c>
      <c r="F14" s="12">
        <v>5</v>
      </c>
      <c r="G14" s="54">
        <v>5</v>
      </c>
      <c r="H14" s="73">
        <f t="shared" si="1"/>
        <v>100</v>
      </c>
      <c r="I14" s="74">
        <f t="shared" si="2"/>
        <v>33.333333333333329</v>
      </c>
      <c r="J14" s="75">
        <f t="shared" si="0"/>
        <v>50</v>
      </c>
    </row>
    <row r="15" spans="2:13" x14ac:dyDescent="0.25">
      <c r="B15" s="284"/>
      <c r="C15" s="33" t="s">
        <v>12</v>
      </c>
      <c r="D15" s="172">
        <f>D12+D14</f>
        <v>402</v>
      </c>
      <c r="E15" s="278">
        <v>588</v>
      </c>
      <c r="F15" s="27">
        <f>F12+F14</f>
        <v>578</v>
      </c>
      <c r="G15" s="27">
        <f>G12+G14</f>
        <v>578</v>
      </c>
      <c r="H15" s="73">
        <f t="shared" ref="H15:H21" si="3">G15/F15*100</f>
        <v>100</v>
      </c>
      <c r="I15" s="74">
        <f t="shared" ref="I15:I21" si="4">G15/E15*100</f>
        <v>98.299319727891159</v>
      </c>
      <c r="J15" s="75">
        <f t="shared" ref="J15:J21" si="5">G15/D15*100</f>
        <v>143.78109452736319</v>
      </c>
    </row>
    <row r="16" spans="2:13" x14ac:dyDescent="0.25">
      <c r="B16" s="284"/>
      <c r="C16" s="33" t="s">
        <v>13</v>
      </c>
      <c r="D16" s="168">
        <f>D14/D15</f>
        <v>2.4875621890547265E-2</v>
      </c>
      <c r="E16" s="201">
        <f t="shared" ref="E16:G16" si="6">E14/E15</f>
        <v>2.5510204081632654E-2</v>
      </c>
      <c r="F16" s="13">
        <f t="shared" si="6"/>
        <v>8.6505190311418692E-3</v>
      </c>
      <c r="G16" s="13">
        <f t="shared" si="6"/>
        <v>8.6505190311418692E-3</v>
      </c>
      <c r="H16" s="73">
        <f t="shared" si="3"/>
        <v>100</v>
      </c>
      <c r="I16" s="74">
        <f t="shared" si="4"/>
        <v>33.910034602076131</v>
      </c>
      <c r="J16" s="75">
        <f t="shared" si="5"/>
        <v>34.775086505190309</v>
      </c>
    </row>
    <row r="17" spans="2:15" x14ac:dyDescent="0.25">
      <c r="B17" s="284"/>
      <c r="C17" s="63" t="s">
        <v>14</v>
      </c>
      <c r="D17" s="168">
        <f>D13/D15</f>
        <v>0.20646766169154229</v>
      </c>
      <c r="E17" s="201">
        <f t="shared" ref="E17:F17" si="7">E13/E15</f>
        <v>2.5510204081632654E-2</v>
      </c>
      <c r="F17" s="13">
        <f t="shared" si="7"/>
        <v>2.9411764705882353E-2</v>
      </c>
      <c r="G17" s="13">
        <f>G13/G15</f>
        <v>2.5951557093425604E-2</v>
      </c>
      <c r="H17" s="73">
        <f t="shared" si="3"/>
        <v>88.235294117647058</v>
      </c>
      <c r="I17" s="74">
        <f t="shared" si="4"/>
        <v>101.73010380622836</v>
      </c>
      <c r="J17" s="75">
        <f t="shared" si="5"/>
        <v>12.569308375369992</v>
      </c>
    </row>
    <row r="18" spans="2:15" x14ac:dyDescent="0.25">
      <c r="B18" s="284">
        <v>3</v>
      </c>
      <c r="C18" s="4" t="s">
        <v>15</v>
      </c>
      <c r="D18" s="224">
        <v>4010</v>
      </c>
      <c r="E18" s="245">
        <v>65989</v>
      </c>
      <c r="F18" s="271">
        <v>66321</v>
      </c>
      <c r="G18" s="15">
        <v>66434</v>
      </c>
      <c r="H18" s="73">
        <f t="shared" si="3"/>
        <v>100.17038343812669</v>
      </c>
      <c r="I18" s="74">
        <f t="shared" si="4"/>
        <v>100.67435481671187</v>
      </c>
      <c r="J18" s="75">
        <f t="shared" si="5"/>
        <v>1656.7082294264337</v>
      </c>
      <c r="K18" s="26"/>
    </row>
    <row r="19" spans="2:15" ht="25.5" x14ac:dyDescent="0.25">
      <c r="B19" s="284"/>
      <c r="C19" s="64" t="s">
        <v>16</v>
      </c>
      <c r="D19" s="240">
        <f>D18/D12/6*1000</f>
        <v>1704.9319727891154</v>
      </c>
      <c r="E19" s="247">
        <f>E18/E12/6*1000</f>
        <v>19194.008144269927</v>
      </c>
      <c r="F19" s="37">
        <f>F18/F12/6*1000</f>
        <v>19290.575916230366</v>
      </c>
      <c r="G19" s="37">
        <f>G18/G12/6*1000</f>
        <v>19323.443862710879</v>
      </c>
      <c r="H19" s="73">
        <f t="shared" si="3"/>
        <v>100.17038343812669</v>
      </c>
      <c r="I19" s="74">
        <f t="shared" si="4"/>
        <v>100.67435481671187</v>
      </c>
      <c r="J19" s="75">
        <f t="shared" si="5"/>
        <v>1133.3850365360597</v>
      </c>
      <c r="K19" s="26"/>
      <c r="L19" s="26"/>
      <c r="M19" s="26"/>
      <c r="N19" s="26"/>
      <c r="O19" s="26"/>
    </row>
    <row r="20" spans="2:15" x14ac:dyDescent="0.25">
      <c r="B20" s="284">
        <v>4</v>
      </c>
      <c r="C20" s="2" t="s">
        <v>17</v>
      </c>
      <c r="D20" s="224">
        <v>23000</v>
      </c>
      <c r="E20" s="244">
        <v>77521</v>
      </c>
      <c r="F20" s="36">
        <v>78010</v>
      </c>
      <c r="G20" s="17">
        <v>77521</v>
      </c>
      <c r="H20" s="73">
        <f t="shared" si="3"/>
        <v>99.373157287527235</v>
      </c>
      <c r="I20" s="74">
        <f t="shared" si="4"/>
        <v>100</v>
      </c>
      <c r="J20" s="75">
        <f t="shared" si="5"/>
        <v>337.04782608695655</v>
      </c>
      <c r="K20" s="26"/>
    </row>
    <row r="21" spans="2:15" x14ac:dyDescent="0.25">
      <c r="B21" s="284"/>
      <c r="C21" s="25" t="s">
        <v>19</v>
      </c>
      <c r="D21" s="242">
        <f>D20/D7/6*1000</f>
        <v>3754.4890630101213</v>
      </c>
      <c r="E21" s="243">
        <f>E20/E7/6*1000</f>
        <v>17698.858447488587</v>
      </c>
      <c r="F21" s="29">
        <f>F20/F7/6*1000</f>
        <v>18184.149184149184</v>
      </c>
      <c r="G21" s="58">
        <f>G20/G7/6*1000</f>
        <v>18070.16317016317</v>
      </c>
      <c r="H21" s="73">
        <f t="shared" si="3"/>
        <v>99.373157287527235</v>
      </c>
      <c r="I21" s="74">
        <f t="shared" si="4"/>
        <v>102.09790209790208</v>
      </c>
      <c r="J21" s="75">
        <f t="shared" si="5"/>
        <v>481.29486774095466</v>
      </c>
      <c r="K21" s="26"/>
    </row>
    <row r="22" spans="2:15" ht="26.25" x14ac:dyDescent="0.25">
      <c r="B22" s="284">
        <v>5</v>
      </c>
      <c r="C22" s="11" t="s">
        <v>20</v>
      </c>
      <c r="D22" s="224">
        <v>230</v>
      </c>
      <c r="E22" s="184">
        <v>4</v>
      </c>
      <c r="F22" s="17">
        <v>4</v>
      </c>
      <c r="G22" s="17">
        <v>4</v>
      </c>
      <c r="H22" s="73">
        <f t="shared" ref="H22:H23" si="8">G22/F22*100</f>
        <v>100</v>
      </c>
      <c r="I22" s="74">
        <f t="shared" ref="I22:I23" si="9">G22/E22*100</f>
        <v>100</v>
      </c>
      <c r="J22" s="75">
        <f t="shared" ref="J22:J23" si="10">G22/D22*100</f>
        <v>1.7391304347826086</v>
      </c>
      <c r="K22" s="26"/>
      <c r="N22" t="s">
        <v>18</v>
      </c>
    </row>
    <row r="23" spans="2:15" ht="31.5" customHeight="1" x14ac:dyDescent="0.25">
      <c r="B23" s="284"/>
      <c r="C23" s="65" t="s">
        <v>21</v>
      </c>
      <c r="D23" s="240">
        <f>D22/D7*100</f>
        <v>22.526934378060727</v>
      </c>
      <c r="E23" s="187">
        <f t="shared" ref="E23:F23" si="11">E22/E7</f>
        <v>5.4794520547945206E-3</v>
      </c>
      <c r="F23" s="39">
        <f t="shared" si="11"/>
        <v>5.5944055944055944E-3</v>
      </c>
      <c r="G23" s="39">
        <f>G22/G7</f>
        <v>5.5944055944055944E-3</v>
      </c>
      <c r="H23" s="73">
        <f t="shared" si="8"/>
        <v>100</v>
      </c>
      <c r="I23" s="74">
        <f t="shared" si="9"/>
        <v>102.09790209790211</v>
      </c>
      <c r="J23" s="75">
        <f t="shared" si="10"/>
        <v>2.4834296138643963E-2</v>
      </c>
    </row>
    <row r="24" spans="2:15" ht="26.25" x14ac:dyDescent="0.25">
      <c r="B24" s="284">
        <v>6</v>
      </c>
      <c r="C24" s="11" t="s">
        <v>22</v>
      </c>
      <c r="D24" s="241">
        <v>0</v>
      </c>
      <c r="E24" s="9"/>
      <c r="F24" s="9"/>
      <c r="G24" s="9"/>
      <c r="H24" s="73" t="e">
        <f t="shared" ref="H24:H35" si="12">G24/F24*100</f>
        <v>#DIV/0!</v>
      </c>
      <c r="I24" s="74" t="e">
        <f t="shared" ref="I24:I35" si="13">G24/E24*100</f>
        <v>#DIV/0!</v>
      </c>
      <c r="J24" s="75" t="e">
        <f t="shared" ref="J24:J35" si="14">G24/D24*100</f>
        <v>#DIV/0!</v>
      </c>
    </row>
    <row r="25" spans="2:15" x14ac:dyDescent="0.25">
      <c r="B25" s="284"/>
      <c r="C25" s="21" t="s">
        <v>23</v>
      </c>
      <c r="D25" s="167"/>
      <c r="E25" s="6"/>
      <c r="F25" s="6"/>
      <c r="G25" s="6"/>
      <c r="H25" s="73" t="e">
        <f t="shared" si="12"/>
        <v>#DIV/0!</v>
      </c>
      <c r="I25" s="74" t="e">
        <f t="shared" si="13"/>
        <v>#DIV/0!</v>
      </c>
      <c r="J25" s="75" t="e">
        <f t="shared" si="14"/>
        <v>#DIV/0!</v>
      </c>
    </row>
    <row r="26" spans="2:15" x14ac:dyDescent="0.25">
      <c r="B26" s="284"/>
      <c r="C26" s="4" t="s">
        <v>24</v>
      </c>
      <c r="D26" s="167"/>
      <c r="E26" s="22"/>
      <c r="F26" s="22"/>
      <c r="G26" s="22"/>
      <c r="H26" s="73" t="e">
        <f t="shared" si="12"/>
        <v>#DIV/0!</v>
      </c>
      <c r="I26" s="74" t="e">
        <f t="shared" si="13"/>
        <v>#DIV/0!</v>
      </c>
      <c r="J26" s="75" t="e">
        <f t="shared" si="14"/>
        <v>#DIV/0!</v>
      </c>
    </row>
    <row r="27" spans="2:15" x14ac:dyDescent="0.25">
      <c r="B27" s="284"/>
      <c r="C27" s="4" t="s">
        <v>25</v>
      </c>
      <c r="D27" s="167"/>
      <c r="E27" s="22"/>
      <c r="F27" s="22"/>
      <c r="G27" s="22"/>
      <c r="H27" s="73" t="e">
        <f t="shared" si="12"/>
        <v>#DIV/0!</v>
      </c>
      <c r="I27" s="74" t="e">
        <f t="shared" si="13"/>
        <v>#DIV/0!</v>
      </c>
      <c r="J27" s="75" t="e">
        <f t="shared" si="14"/>
        <v>#DIV/0!</v>
      </c>
    </row>
    <row r="28" spans="2:15" x14ac:dyDescent="0.25">
      <c r="B28" s="284"/>
      <c r="C28" s="4" t="s">
        <v>26</v>
      </c>
      <c r="D28" s="167"/>
      <c r="E28" s="22"/>
      <c r="F28" s="22"/>
      <c r="G28" s="22"/>
      <c r="H28" s="73" t="e">
        <f t="shared" si="12"/>
        <v>#DIV/0!</v>
      </c>
      <c r="I28" s="74" t="e">
        <f t="shared" si="13"/>
        <v>#DIV/0!</v>
      </c>
      <c r="J28" s="75" t="e">
        <f t="shared" si="14"/>
        <v>#DIV/0!</v>
      </c>
    </row>
    <row r="29" spans="2:15" x14ac:dyDescent="0.25">
      <c r="B29" s="284"/>
      <c r="C29" s="4" t="s">
        <v>27</v>
      </c>
      <c r="D29" s="167"/>
      <c r="E29" s="22"/>
      <c r="F29" s="22"/>
      <c r="G29" s="22"/>
      <c r="H29" s="73" t="e">
        <f t="shared" si="12"/>
        <v>#DIV/0!</v>
      </c>
      <c r="I29" s="74" t="e">
        <f t="shared" si="13"/>
        <v>#DIV/0!</v>
      </c>
      <c r="J29" s="75" t="e">
        <f t="shared" si="14"/>
        <v>#DIV/0!</v>
      </c>
    </row>
    <row r="30" spans="2:15" x14ac:dyDescent="0.25">
      <c r="B30" s="284"/>
      <c r="C30" s="4" t="s">
        <v>28</v>
      </c>
      <c r="D30" s="167">
        <v>0</v>
      </c>
      <c r="E30" s="202">
        <v>0.7</v>
      </c>
      <c r="F30" s="23">
        <v>0.7</v>
      </c>
      <c r="G30" s="23">
        <v>0.7</v>
      </c>
      <c r="H30" s="73">
        <f t="shared" si="12"/>
        <v>100</v>
      </c>
      <c r="I30" s="74">
        <f t="shared" si="13"/>
        <v>100</v>
      </c>
      <c r="J30" s="75" t="e">
        <f t="shared" si="14"/>
        <v>#DIV/0!</v>
      </c>
    </row>
    <row r="31" spans="2:15" x14ac:dyDescent="0.25">
      <c r="B31" s="284"/>
      <c r="C31" s="11" t="s">
        <v>29</v>
      </c>
      <c r="D31" s="167">
        <v>0</v>
      </c>
      <c r="E31" s="22"/>
      <c r="F31" s="22"/>
      <c r="G31" s="22"/>
      <c r="H31" s="73" t="e">
        <f t="shared" si="12"/>
        <v>#DIV/0!</v>
      </c>
      <c r="I31" s="74" t="e">
        <f t="shared" si="13"/>
        <v>#DIV/0!</v>
      </c>
      <c r="J31" s="75" t="e">
        <f t="shared" si="14"/>
        <v>#DIV/0!</v>
      </c>
    </row>
    <row r="32" spans="2:15" x14ac:dyDescent="0.25">
      <c r="B32" s="284"/>
      <c r="C32" s="4" t="s">
        <v>30</v>
      </c>
      <c r="D32" s="167"/>
      <c r="E32" s="22"/>
      <c r="F32" s="22"/>
      <c r="G32" s="22"/>
      <c r="H32" s="73" t="e">
        <f t="shared" si="12"/>
        <v>#DIV/0!</v>
      </c>
      <c r="I32" s="74" t="e">
        <f t="shared" si="13"/>
        <v>#DIV/0!</v>
      </c>
      <c r="J32" s="75" t="e">
        <f t="shared" si="14"/>
        <v>#DIV/0!</v>
      </c>
    </row>
    <row r="33" spans="2:10" x14ac:dyDescent="0.25">
      <c r="B33" s="284"/>
      <c r="C33" s="4" t="s">
        <v>31</v>
      </c>
      <c r="D33" s="167"/>
      <c r="E33" s="6"/>
      <c r="F33" s="6"/>
      <c r="G33" s="6"/>
      <c r="H33" s="73" t="e">
        <f t="shared" si="12"/>
        <v>#DIV/0!</v>
      </c>
      <c r="I33" s="74" t="e">
        <f t="shared" si="13"/>
        <v>#DIV/0!</v>
      </c>
      <c r="J33" s="75" t="e">
        <f t="shared" si="14"/>
        <v>#DIV/0!</v>
      </c>
    </row>
    <row r="34" spans="2:10" x14ac:dyDescent="0.25">
      <c r="B34" s="284"/>
      <c r="C34" s="4" t="s">
        <v>32</v>
      </c>
      <c r="D34" s="170"/>
      <c r="E34" s="24"/>
      <c r="F34" s="24"/>
      <c r="G34" s="24"/>
      <c r="H34" s="73" t="e">
        <f t="shared" si="12"/>
        <v>#DIV/0!</v>
      </c>
      <c r="I34" s="74" t="e">
        <f t="shared" si="13"/>
        <v>#DIV/0!</v>
      </c>
      <c r="J34" s="75" t="e">
        <f t="shared" si="14"/>
        <v>#DIV/0!</v>
      </c>
    </row>
    <row r="35" spans="2:10" x14ac:dyDescent="0.25">
      <c r="B35" s="284"/>
      <c r="C35" s="25" t="s">
        <v>33</v>
      </c>
      <c r="D35" s="18">
        <f>SUM(D36:D47)</f>
        <v>0</v>
      </c>
      <c r="E35" s="203">
        <f>SUM(E36:E47)</f>
        <v>4550</v>
      </c>
      <c r="F35" s="18">
        <f>SUM(F36:F47)</f>
        <v>4550</v>
      </c>
      <c r="G35" s="18">
        <f>SUM(G36:G47)</f>
        <v>4550</v>
      </c>
      <c r="H35" s="73">
        <f t="shared" si="12"/>
        <v>100</v>
      </c>
      <c r="I35" s="74">
        <f t="shared" si="13"/>
        <v>100</v>
      </c>
      <c r="J35" s="75" t="e">
        <f t="shared" si="14"/>
        <v>#DIV/0!</v>
      </c>
    </row>
    <row r="36" spans="2:10" s="26" customFormat="1" x14ac:dyDescent="0.25">
      <c r="B36" s="284"/>
      <c r="C36" s="5" t="s">
        <v>34</v>
      </c>
      <c r="D36" s="170"/>
      <c r="E36" s="10"/>
      <c r="F36" s="10"/>
      <c r="G36" s="10"/>
      <c r="H36" s="73" t="e">
        <f t="shared" ref="H36:H42" si="15">G36/F36*100</f>
        <v>#DIV/0!</v>
      </c>
      <c r="I36" s="74" t="e">
        <f t="shared" ref="I36:I42" si="16">G36/E36*100</f>
        <v>#DIV/0!</v>
      </c>
      <c r="J36" s="75" t="e">
        <f t="shared" ref="J36:J42" si="17">G36/D36*100</f>
        <v>#DIV/0!</v>
      </c>
    </row>
    <row r="37" spans="2:10" x14ac:dyDescent="0.25">
      <c r="B37" s="284"/>
      <c r="C37" s="4" t="s">
        <v>35</v>
      </c>
      <c r="D37" s="170">
        <v>0</v>
      </c>
      <c r="E37" s="6"/>
      <c r="F37" s="6"/>
      <c r="G37" s="6"/>
      <c r="H37" s="73" t="e">
        <f t="shared" si="15"/>
        <v>#DIV/0!</v>
      </c>
      <c r="I37" s="74" t="e">
        <f t="shared" si="16"/>
        <v>#DIV/0!</v>
      </c>
      <c r="J37" s="75" t="e">
        <f t="shared" si="17"/>
        <v>#DIV/0!</v>
      </c>
    </row>
    <row r="38" spans="2:10" x14ac:dyDescent="0.25">
      <c r="B38" s="284"/>
      <c r="C38" s="4" t="s">
        <v>36</v>
      </c>
      <c r="D38" s="170">
        <v>0</v>
      </c>
      <c r="E38" s="6" t="s">
        <v>18</v>
      </c>
      <c r="F38" s="6"/>
      <c r="G38" s="6"/>
      <c r="H38" s="73" t="e">
        <f t="shared" si="15"/>
        <v>#DIV/0!</v>
      </c>
      <c r="I38" s="74" t="e">
        <f t="shared" si="16"/>
        <v>#VALUE!</v>
      </c>
      <c r="J38" s="75" t="e">
        <f t="shared" si="17"/>
        <v>#DIV/0!</v>
      </c>
    </row>
    <row r="39" spans="2:10" x14ac:dyDescent="0.25">
      <c r="B39" s="284"/>
      <c r="C39" s="4" t="s">
        <v>37</v>
      </c>
      <c r="D39" s="170">
        <v>0</v>
      </c>
      <c r="E39" s="6"/>
      <c r="F39" s="6"/>
      <c r="G39" s="6"/>
      <c r="H39" s="73" t="e">
        <f t="shared" si="15"/>
        <v>#DIV/0!</v>
      </c>
      <c r="I39" s="74" t="e">
        <f t="shared" si="16"/>
        <v>#DIV/0!</v>
      </c>
      <c r="J39" s="75" t="e">
        <f t="shared" si="17"/>
        <v>#DIV/0!</v>
      </c>
    </row>
    <row r="40" spans="2:10" x14ac:dyDescent="0.25">
      <c r="B40" s="284"/>
      <c r="C40" s="4" t="s">
        <v>38</v>
      </c>
      <c r="D40" s="170">
        <v>0</v>
      </c>
      <c r="E40" s="6"/>
      <c r="F40" s="6"/>
      <c r="G40" s="6"/>
      <c r="H40" s="73" t="e">
        <f t="shared" si="15"/>
        <v>#DIV/0!</v>
      </c>
      <c r="I40" s="74" t="e">
        <f t="shared" si="16"/>
        <v>#DIV/0!</v>
      </c>
      <c r="J40" s="75" t="e">
        <f t="shared" si="17"/>
        <v>#DIV/0!</v>
      </c>
    </row>
    <row r="41" spans="2:10" x14ac:dyDescent="0.25">
      <c r="B41" s="284"/>
      <c r="C41" s="4" t="s">
        <v>37</v>
      </c>
      <c r="D41" s="167">
        <v>0</v>
      </c>
      <c r="E41" s="6"/>
      <c r="F41" s="6"/>
      <c r="G41" s="6"/>
      <c r="H41" s="73" t="e">
        <f t="shared" si="15"/>
        <v>#DIV/0!</v>
      </c>
      <c r="I41" s="74" t="e">
        <f t="shared" si="16"/>
        <v>#DIV/0!</v>
      </c>
      <c r="J41" s="75" t="e">
        <f t="shared" si="17"/>
        <v>#DIV/0!</v>
      </c>
    </row>
    <row r="42" spans="2:10" s="26" customFormat="1" x14ac:dyDescent="0.25">
      <c r="B42" s="284"/>
      <c r="C42" s="5" t="s">
        <v>39</v>
      </c>
      <c r="D42" s="167">
        <v>0</v>
      </c>
      <c r="E42" s="200">
        <v>4550</v>
      </c>
      <c r="F42" s="10">
        <f t="shared" ref="F42:G42" si="18">6500*F30</f>
        <v>4550</v>
      </c>
      <c r="G42" s="10">
        <f t="shared" si="18"/>
        <v>4550</v>
      </c>
      <c r="H42" s="73">
        <f t="shared" si="15"/>
        <v>100</v>
      </c>
      <c r="I42" s="74">
        <f t="shared" si="16"/>
        <v>100</v>
      </c>
      <c r="J42" s="75" t="e">
        <f t="shared" si="17"/>
        <v>#DIV/0!</v>
      </c>
    </row>
    <row r="43" spans="2:10" x14ac:dyDescent="0.25">
      <c r="B43" s="284"/>
      <c r="C43" s="4" t="s">
        <v>40</v>
      </c>
      <c r="D43" s="167">
        <v>0</v>
      </c>
      <c r="E43" s="6"/>
      <c r="F43" s="6"/>
      <c r="G43" s="6"/>
      <c r="H43" s="73" t="e">
        <f t="shared" ref="H43:H55" si="19">G43/F43*100</f>
        <v>#DIV/0!</v>
      </c>
      <c r="I43" s="74" t="e">
        <f t="shared" ref="I43:I55" si="20">G43/E43*100</f>
        <v>#DIV/0!</v>
      </c>
      <c r="J43" s="75" t="e">
        <f t="shared" ref="J43:J55" si="21">G43/D43*100</f>
        <v>#DIV/0!</v>
      </c>
    </row>
    <row r="44" spans="2:10" x14ac:dyDescent="0.25">
      <c r="B44" s="284"/>
      <c r="C44" s="4" t="s">
        <v>41</v>
      </c>
      <c r="D44" s="170"/>
      <c r="E44" s="6"/>
      <c r="F44" s="6"/>
      <c r="G44" s="6"/>
      <c r="H44" s="73" t="e">
        <f t="shared" si="19"/>
        <v>#DIV/0!</v>
      </c>
      <c r="I44" s="74" t="e">
        <f t="shared" si="20"/>
        <v>#DIV/0!</v>
      </c>
      <c r="J44" s="75" t="e">
        <f t="shared" si="21"/>
        <v>#DIV/0!</v>
      </c>
    </row>
    <row r="45" spans="2:10" x14ac:dyDescent="0.25">
      <c r="B45" s="284"/>
      <c r="C45" s="4" t="s">
        <v>42</v>
      </c>
      <c r="D45" s="170"/>
      <c r="E45" s="24"/>
      <c r="F45" s="24"/>
      <c r="G45" s="24"/>
      <c r="H45" s="73" t="e">
        <f t="shared" si="19"/>
        <v>#DIV/0!</v>
      </c>
      <c r="I45" s="74" t="e">
        <f t="shared" si="20"/>
        <v>#DIV/0!</v>
      </c>
      <c r="J45" s="75" t="e">
        <f t="shared" si="21"/>
        <v>#DIV/0!</v>
      </c>
    </row>
    <row r="46" spans="2:10" x14ac:dyDescent="0.25">
      <c r="B46" s="284"/>
      <c r="C46" s="4" t="s">
        <v>43</v>
      </c>
      <c r="D46" s="170"/>
      <c r="E46" s="24"/>
      <c r="F46" s="24"/>
      <c r="G46" s="24"/>
      <c r="H46" s="73" t="e">
        <f t="shared" si="19"/>
        <v>#DIV/0!</v>
      </c>
      <c r="I46" s="74" t="e">
        <f t="shared" si="20"/>
        <v>#DIV/0!</v>
      </c>
      <c r="J46" s="75" t="e">
        <f t="shared" si="21"/>
        <v>#DIV/0!</v>
      </c>
    </row>
    <row r="47" spans="2:10" x14ac:dyDescent="0.25">
      <c r="B47" s="284"/>
      <c r="C47" s="4" t="s">
        <v>44</v>
      </c>
      <c r="D47" s="170"/>
      <c r="E47" s="24"/>
      <c r="F47" s="24"/>
      <c r="G47" s="24"/>
      <c r="H47" s="73" t="e">
        <f t="shared" si="19"/>
        <v>#DIV/0!</v>
      </c>
      <c r="I47" s="74" t="e">
        <f t="shared" si="20"/>
        <v>#DIV/0!</v>
      </c>
      <c r="J47" s="75" t="e">
        <f t="shared" si="21"/>
        <v>#DIV/0!</v>
      </c>
    </row>
    <row r="48" spans="2:10" ht="26.25" x14ac:dyDescent="0.25">
      <c r="B48" s="284"/>
      <c r="C48" s="33" t="s">
        <v>45</v>
      </c>
      <c r="D48" s="169">
        <f>SUM(D49:D51)</f>
        <v>18645.900000000001</v>
      </c>
      <c r="E48" s="225">
        <f>SUM(E49:E51)</f>
        <v>30088</v>
      </c>
      <c r="F48" s="27">
        <f t="shared" ref="F48" si="22">SUM(F49:F51)</f>
        <v>30087</v>
      </c>
      <c r="G48" s="150">
        <f>SUM(G49:G51)</f>
        <v>30110.406499999997</v>
      </c>
      <c r="H48" s="73">
        <f t="shared" si="19"/>
        <v>100.07779605809817</v>
      </c>
      <c r="I48" s="74">
        <f t="shared" si="20"/>
        <v>100.07446988832756</v>
      </c>
      <c r="J48" s="75">
        <f t="shared" si="21"/>
        <v>161.48540161644112</v>
      </c>
    </row>
    <row r="49" spans="2:15" x14ac:dyDescent="0.25">
      <c r="B49" s="284"/>
      <c r="C49" s="4" t="s">
        <v>120</v>
      </c>
      <c r="D49" s="170">
        <v>2370.16</v>
      </c>
      <c r="E49" s="204">
        <v>0</v>
      </c>
      <c r="F49" s="28">
        <v>0</v>
      </c>
      <c r="G49" s="28">
        <v>0</v>
      </c>
      <c r="H49" s="73" t="e">
        <f t="shared" si="19"/>
        <v>#DIV/0!</v>
      </c>
      <c r="I49" s="74" t="e">
        <f t="shared" si="20"/>
        <v>#DIV/0!</v>
      </c>
      <c r="J49" s="75">
        <f t="shared" si="21"/>
        <v>0</v>
      </c>
      <c r="O49" s="266"/>
    </row>
    <row r="50" spans="2:15" x14ac:dyDescent="0.25">
      <c r="B50" s="284"/>
      <c r="C50" s="4" t="s">
        <v>46</v>
      </c>
      <c r="D50" s="170">
        <v>172.34</v>
      </c>
      <c r="E50" s="205">
        <v>2858</v>
      </c>
      <c r="F50" s="12">
        <v>2857</v>
      </c>
      <c r="G50" s="121">
        <f>валовка!D55</f>
        <v>2858.4780000000001</v>
      </c>
      <c r="H50" s="73">
        <f t="shared" si="19"/>
        <v>100.05173258662934</v>
      </c>
      <c r="I50" s="74">
        <f t="shared" si="20"/>
        <v>100.01672498250525</v>
      </c>
      <c r="J50" s="75">
        <f t="shared" si="21"/>
        <v>1658.6271324126728</v>
      </c>
    </row>
    <row r="51" spans="2:15" x14ac:dyDescent="0.25">
      <c r="B51" s="284"/>
      <c r="C51" s="4" t="s">
        <v>47</v>
      </c>
      <c r="D51" s="170">
        <v>16103.4</v>
      </c>
      <c r="E51" s="205">
        <v>27230</v>
      </c>
      <c r="F51" s="12">
        <v>27230</v>
      </c>
      <c r="G51" s="121">
        <f>валовка!D38</f>
        <v>27251.928499999998</v>
      </c>
      <c r="H51" s="73">
        <f t="shared" si="19"/>
        <v>100.08053066470804</v>
      </c>
      <c r="I51" s="74">
        <f t="shared" si="20"/>
        <v>100.08053066470804</v>
      </c>
      <c r="J51" s="75">
        <f t="shared" si="21"/>
        <v>169.23089844380689</v>
      </c>
    </row>
    <row r="52" spans="2:15" x14ac:dyDescent="0.25">
      <c r="B52" s="284"/>
      <c r="C52" s="63" t="s">
        <v>48</v>
      </c>
      <c r="D52" s="172">
        <f>D48+D38</f>
        <v>18645.900000000001</v>
      </c>
      <c r="E52" s="206">
        <f>E48+E35</f>
        <v>34638</v>
      </c>
      <c r="F52" s="18">
        <f t="shared" ref="F52" si="23">F48+F35</f>
        <v>34637</v>
      </c>
      <c r="G52" s="226">
        <f>G48+G35</f>
        <v>34660.406499999997</v>
      </c>
      <c r="H52" s="73">
        <f t="shared" si="19"/>
        <v>100.06757657995784</v>
      </c>
      <c r="I52" s="74">
        <f t="shared" si="20"/>
        <v>100.06468762630635</v>
      </c>
      <c r="J52" s="75">
        <f t="shared" si="21"/>
        <v>185.88754900541136</v>
      </c>
    </row>
    <row r="53" spans="2:15" x14ac:dyDescent="0.25">
      <c r="B53" s="284"/>
      <c r="C53" s="25" t="s">
        <v>19</v>
      </c>
      <c r="D53" s="173">
        <f>D52/D11/6*1000</f>
        <v>5841.4473684210534</v>
      </c>
      <c r="E53" s="206">
        <f>E52/E7/6*1000</f>
        <v>7908.2191780821913</v>
      </c>
      <c r="F53" s="29">
        <f>F52/F7/6*1000</f>
        <v>8073.892773892775</v>
      </c>
      <c r="G53" s="29">
        <f>G52/G7/6*1000</f>
        <v>8079.3488344988336</v>
      </c>
      <c r="H53" s="73">
        <f t="shared" si="19"/>
        <v>100.06757657995782</v>
      </c>
      <c r="I53" s="74">
        <f t="shared" si="20"/>
        <v>102.16394680727782</v>
      </c>
      <c r="J53" s="75">
        <f t="shared" si="21"/>
        <v>138.31073576346688</v>
      </c>
      <c r="K53" s="26"/>
    </row>
    <row r="54" spans="2:15" x14ac:dyDescent="0.25">
      <c r="B54" s="284"/>
      <c r="C54" s="4" t="s">
        <v>49</v>
      </c>
      <c r="D54" s="171"/>
      <c r="E54" s="236">
        <v>10882</v>
      </c>
      <c r="F54" s="69">
        <v>10882</v>
      </c>
      <c r="G54" s="68">
        <f>валовка!D49</f>
        <v>1380</v>
      </c>
      <c r="H54" s="73">
        <f t="shared" si="19"/>
        <v>12.681492372725604</v>
      </c>
      <c r="I54" s="74">
        <f t="shared" si="20"/>
        <v>12.681492372725604</v>
      </c>
      <c r="J54" s="75" t="e">
        <f>G54/D54*100</f>
        <v>#DIV/0!</v>
      </c>
      <c r="K54" s="26"/>
    </row>
    <row r="55" spans="2:15" x14ac:dyDescent="0.25">
      <c r="B55" s="284"/>
      <c r="C55" s="4" t="s">
        <v>50</v>
      </c>
      <c r="D55" s="171"/>
      <c r="E55" s="236">
        <v>17624</v>
      </c>
      <c r="F55" s="69">
        <v>17624</v>
      </c>
      <c r="G55" s="68">
        <f>валовка!D48</f>
        <v>1468.335</v>
      </c>
      <c r="H55" s="73">
        <f t="shared" si="19"/>
        <v>8.3314514298683608</v>
      </c>
      <c r="I55" s="74">
        <f t="shared" si="20"/>
        <v>8.3314514298683608</v>
      </c>
      <c r="J55" s="75" t="e">
        <f t="shared" si="21"/>
        <v>#DIV/0!</v>
      </c>
      <c r="K55" s="26"/>
    </row>
    <row r="56" spans="2:15" ht="26.25" x14ac:dyDescent="0.25">
      <c r="B56" s="284">
        <v>7</v>
      </c>
      <c r="C56" s="65" t="s">
        <v>51</v>
      </c>
      <c r="D56" s="237">
        <f>D52/D57/6</f>
        <v>12.632723577235772</v>
      </c>
      <c r="E56" s="207">
        <f>E52/E57/6</f>
        <v>10.075043630017452</v>
      </c>
      <c r="F56" s="53">
        <f>F52/F57/6</f>
        <v>12.82851851851852</v>
      </c>
      <c r="G56" s="53">
        <f>G52/G57/6</f>
        <v>10.081560936591041</v>
      </c>
      <c r="H56" s="73">
        <f t="shared" ref="H56:H57" si="24">G56/F56*100</f>
        <v>78.58710202614489</v>
      </c>
      <c r="I56" s="74">
        <f t="shared" ref="I56:I57" si="25">G56/E56*100</f>
        <v>100.06468762630635</v>
      </c>
      <c r="J56" s="75">
        <f t="shared" ref="J56:J57" si="26">G56/D56*100</f>
        <v>79.805125751014302</v>
      </c>
    </row>
    <row r="57" spans="2:15" ht="26.25" x14ac:dyDescent="0.25">
      <c r="B57" s="284"/>
      <c r="C57" s="11" t="s">
        <v>52</v>
      </c>
      <c r="D57" s="167">
        <v>246</v>
      </c>
      <c r="E57" s="177">
        <v>573</v>
      </c>
      <c r="F57" s="12">
        <v>450</v>
      </c>
      <c r="G57" s="12">
        <f>'численность занятых'!E45</f>
        <v>573</v>
      </c>
      <c r="H57" s="73">
        <f t="shared" si="24"/>
        <v>127.33333333333334</v>
      </c>
      <c r="I57" s="74">
        <f t="shared" si="25"/>
        <v>100</v>
      </c>
      <c r="J57" s="75">
        <f t="shared" si="26"/>
        <v>232.92682926829266</v>
      </c>
    </row>
    <row r="58" spans="2:15" x14ac:dyDescent="0.25">
      <c r="B58" s="284">
        <v>8</v>
      </c>
      <c r="C58" s="14" t="s">
        <v>53</v>
      </c>
      <c r="D58" s="224">
        <v>6360</v>
      </c>
      <c r="E58" s="238">
        <v>49131</v>
      </c>
      <c r="F58" s="268">
        <v>48390</v>
      </c>
      <c r="G58" s="9">
        <v>49131</v>
      </c>
      <c r="H58" s="73">
        <f t="shared" ref="H58:H74" si="27">G58/F58*100</f>
        <v>101.53130812151272</v>
      </c>
      <c r="I58" s="74">
        <f t="shared" ref="I58:I74" si="28">G58/E58*100</f>
        <v>100</v>
      </c>
      <c r="J58" s="75">
        <f t="shared" ref="J58:J74" si="29">G58/D58*100</f>
        <v>772.5</v>
      </c>
    </row>
    <row r="59" spans="2:15" s="26" customFormat="1" x14ac:dyDescent="0.25">
      <c r="B59" s="284"/>
      <c r="C59" s="25" t="s">
        <v>19</v>
      </c>
      <c r="D59" s="240">
        <f>D58/D11/6*1000</f>
        <v>1992.4812030075188</v>
      </c>
      <c r="E59" s="208">
        <f>E58/E7/6*1000</f>
        <v>11217.123287671233</v>
      </c>
      <c r="F59" s="29">
        <f>F58/F7/6*1000</f>
        <v>11279.720279720281</v>
      </c>
      <c r="G59" s="29">
        <f>G58/G7/6*1000</f>
        <v>11452.447552447553</v>
      </c>
      <c r="H59" s="73">
        <f t="shared" si="27"/>
        <v>101.53130812151269</v>
      </c>
      <c r="I59" s="74">
        <f t="shared" si="28"/>
        <v>102.09790209790211</v>
      </c>
      <c r="J59" s="75">
        <f t="shared" si="29"/>
        <v>574.78321678321674</v>
      </c>
    </row>
    <row r="60" spans="2:15" x14ac:dyDescent="0.25">
      <c r="B60" s="284">
        <v>9</v>
      </c>
      <c r="C60" s="63" t="s">
        <v>54</v>
      </c>
      <c r="D60" s="239">
        <f>D62+D70+D71+D72+D73+D76+D77+D78+D79+D80+D81+D82</f>
        <v>1052</v>
      </c>
      <c r="E60" s="209">
        <f>E62+E70+E71+E72+E73+E76+E77+E78+E79+E80+E81+E82</f>
        <v>1515.3999999999999</v>
      </c>
      <c r="F60" s="20">
        <f t="shared" ref="F60:G60" si="30">F62+F70+F71+F72+F73+F76+F77+F78+F79+F80+F81+F82</f>
        <v>1515.3999999999999</v>
      </c>
      <c r="G60" s="20">
        <f t="shared" si="30"/>
        <v>1515.3999999999999</v>
      </c>
      <c r="H60" s="73">
        <f t="shared" si="27"/>
        <v>100</v>
      </c>
      <c r="I60" s="74">
        <f t="shared" si="28"/>
        <v>100</v>
      </c>
      <c r="J60" s="75">
        <f t="shared" si="29"/>
        <v>144.04942965779466</v>
      </c>
    </row>
    <row r="61" spans="2:15" x14ac:dyDescent="0.25">
      <c r="B61" s="284"/>
      <c r="C61" s="25" t="s">
        <v>19</v>
      </c>
      <c r="D61" s="174">
        <f>D60/D7*1000/6</f>
        <v>171.72706496898468</v>
      </c>
      <c r="E61" s="208">
        <f>E60/E7*1000/6</f>
        <v>345.98173515981733</v>
      </c>
      <c r="F61" s="29">
        <f>F60/F7*1000/6</f>
        <v>353.24009324009324</v>
      </c>
      <c r="G61" s="29">
        <f>G60/G7*1000/6</f>
        <v>353.24009324009324</v>
      </c>
      <c r="H61" s="73">
        <f t="shared" si="27"/>
        <v>100</v>
      </c>
      <c r="I61" s="74">
        <f t="shared" si="28"/>
        <v>102.09790209790211</v>
      </c>
      <c r="J61" s="75">
        <f t="shared" si="29"/>
        <v>205.69855619665503</v>
      </c>
    </row>
    <row r="62" spans="2:15" x14ac:dyDescent="0.25">
      <c r="B62" s="284"/>
      <c r="C62" s="25" t="s">
        <v>55</v>
      </c>
      <c r="D62" s="175">
        <f t="shared" ref="D62:G62" si="31">SUM(D63:D69)</f>
        <v>0</v>
      </c>
      <c r="E62" s="210">
        <f t="shared" si="31"/>
        <v>0</v>
      </c>
      <c r="F62" s="18">
        <f t="shared" si="31"/>
        <v>0</v>
      </c>
      <c r="G62" s="18">
        <f t="shared" si="31"/>
        <v>0</v>
      </c>
      <c r="H62" s="73" t="e">
        <f t="shared" si="27"/>
        <v>#DIV/0!</v>
      </c>
      <c r="I62" s="74" t="e">
        <f t="shared" si="28"/>
        <v>#DIV/0!</v>
      </c>
      <c r="J62" s="75" t="e">
        <f t="shared" si="29"/>
        <v>#DIV/0!</v>
      </c>
    </row>
    <row r="63" spans="2:15" x14ac:dyDescent="0.25">
      <c r="B63" s="284"/>
      <c r="C63" s="4" t="s">
        <v>56</v>
      </c>
      <c r="D63" s="176">
        <v>0</v>
      </c>
      <c r="E63" s="211"/>
      <c r="F63" s="6"/>
      <c r="G63" s="6"/>
      <c r="H63" s="73" t="e">
        <f t="shared" si="27"/>
        <v>#DIV/0!</v>
      </c>
      <c r="I63" s="74" t="e">
        <f t="shared" si="28"/>
        <v>#DIV/0!</v>
      </c>
      <c r="J63" s="75" t="e">
        <f t="shared" si="29"/>
        <v>#DIV/0!</v>
      </c>
    </row>
    <row r="64" spans="2:15" x14ac:dyDescent="0.25">
      <c r="B64" s="284"/>
      <c r="C64" s="4" t="s">
        <v>57</v>
      </c>
      <c r="D64" s="176">
        <v>0</v>
      </c>
      <c r="E64" s="211" t="s">
        <v>18</v>
      </c>
      <c r="F64" s="6"/>
      <c r="G64" s="6"/>
      <c r="H64" s="73" t="e">
        <f t="shared" si="27"/>
        <v>#DIV/0!</v>
      </c>
      <c r="I64" s="74" t="e">
        <f t="shared" si="28"/>
        <v>#VALUE!</v>
      </c>
      <c r="J64" s="75" t="e">
        <f t="shared" si="29"/>
        <v>#DIV/0!</v>
      </c>
    </row>
    <row r="65" spans="2:10" x14ac:dyDescent="0.25">
      <c r="B65" s="284"/>
      <c r="C65" s="4" t="s">
        <v>58</v>
      </c>
      <c r="D65" s="176">
        <v>0</v>
      </c>
      <c r="E65" s="211" t="s">
        <v>18</v>
      </c>
      <c r="F65" s="6"/>
      <c r="G65" s="6"/>
      <c r="H65" s="73" t="e">
        <f t="shared" si="27"/>
        <v>#DIV/0!</v>
      </c>
      <c r="I65" s="74" t="e">
        <f t="shared" si="28"/>
        <v>#VALUE!</v>
      </c>
      <c r="J65" s="75" t="e">
        <f t="shared" si="29"/>
        <v>#DIV/0!</v>
      </c>
    </row>
    <row r="66" spans="2:10" x14ac:dyDescent="0.25">
      <c r="B66" s="284"/>
      <c r="C66" s="4" t="s">
        <v>59</v>
      </c>
      <c r="D66" s="176">
        <v>0</v>
      </c>
      <c r="E66" s="211"/>
      <c r="F66" s="6"/>
      <c r="G66" s="6" t="s">
        <v>18</v>
      </c>
      <c r="H66" s="73" t="e">
        <f t="shared" si="27"/>
        <v>#VALUE!</v>
      </c>
      <c r="I66" s="74" t="e">
        <f t="shared" si="28"/>
        <v>#VALUE!</v>
      </c>
      <c r="J66" s="75" t="e">
        <f t="shared" si="29"/>
        <v>#VALUE!</v>
      </c>
    </row>
    <row r="67" spans="2:10" x14ac:dyDescent="0.25">
      <c r="B67" s="284"/>
      <c r="C67" s="4" t="s">
        <v>60</v>
      </c>
      <c r="D67" s="177">
        <v>0</v>
      </c>
      <c r="E67" s="211"/>
      <c r="F67" s="6"/>
      <c r="G67" s="6"/>
      <c r="H67" s="73" t="e">
        <f t="shared" si="27"/>
        <v>#DIV/0!</v>
      </c>
      <c r="I67" s="74" t="e">
        <f t="shared" si="28"/>
        <v>#DIV/0!</v>
      </c>
      <c r="J67" s="75" t="e">
        <f t="shared" si="29"/>
        <v>#DIV/0!</v>
      </c>
    </row>
    <row r="68" spans="2:10" x14ac:dyDescent="0.25">
      <c r="B68" s="284"/>
      <c r="C68" s="4" t="s">
        <v>61</v>
      </c>
      <c r="D68" s="177">
        <v>0</v>
      </c>
      <c r="E68" s="211"/>
      <c r="F68" s="6"/>
      <c r="G68" s="6"/>
      <c r="H68" s="73" t="e">
        <f t="shared" si="27"/>
        <v>#DIV/0!</v>
      </c>
      <c r="I68" s="74" t="e">
        <f t="shared" si="28"/>
        <v>#DIV/0!</v>
      </c>
      <c r="J68" s="75" t="e">
        <f t="shared" si="29"/>
        <v>#DIV/0!</v>
      </c>
    </row>
    <row r="69" spans="2:10" x14ac:dyDescent="0.25">
      <c r="B69" s="284"/>
      <c r="C69" s="4" t="s">
        <v>62</v>
      </c>
      <c r="D69" s="177">
        <v>0</v>
      </c>
      <c r="E69" s="211"/>
      <c r="F69" s="6"/>
      <c r="G69" s="6"/>
      <c r="H69" s="73" t="e">
        <f t="shared" si="27"/>
        <v>#DIV/0!</v>
      </c>
      <c r="I69" s="74" t="e">
        <f t="shared" si="28"/>
        <v>#DIV/0!</v>
      </c>
      <c r="J69" s="75" t="e">
        <f t="shared" si="29"/>
        <v>#DIV/0!</v>
      </c>
    </row>
    <row r="70" spans="2:10" x14ac:dyDescent="0.25">
      <c r="B70" s="284"/>
      <c r="C70" s="4" t="s">
        <v>63</v>
      </c>
      <c r="D70" s="177">
        <v>0</v>
      </c>
      <c r="E70" s="211"/>
      <c r="F70" s="6"/>
      <c r="G70" s="6"/>
      <c r="H70" s="73" t="e">
        <f t="shared" si="27"/>
        <v>#DIV/0!</v>
      </c>
      <c r="I70" s="74" t="e">
        <f t="shared" si="28"/>
        <v>#DIV/0!</v>
      </c>
      <c r="J70" s="75" t="e">
        <f t="shared" si="29"/>
        <v>#DIV/0!</v>
      </c>
    </row>
    <row r="71" spans="2:10" x14ac:dyDescent="0.25">
      <c r="B71" s="284"/>
      <c r="C71" s="4" t="s">
        <v>64</v>
      </c>
      <c r="D71" s="177">
        <v>800</v>
      </c>
      <c r="E71" s="211">
        <v>889</v>
      </c>
      <c r="F71" s="6">
        <v>889</v>
      </c>
      <c r="G71" s="6">
        <v>889</v>
      </c>
      <c r="H71" s="73">
        <f t="shared" si="27"/>
        <v>100</v>
      </c>
      <c r="I71" s="74">
        <f t="shared" si="28"/>
        <v>100</v>
      </c>
      <c r="J71" s="75">
        <f t="shared" si="29"/>
        <v>111.125</v>
      </c>
    </row>
    <row r="72" spans="2:10" x14ac:dyDescent="0.25">
      <c r="B72" s="284"/>
      <c r="C72" s="4" t="s">
        <v>65</v>
      </c>
      <c r="D72" s="177">
        <v>45</v>
      </c>
      <c r="E72" s="211">
        <v>208.3</v>
      </c>
      <c r="F72" s="250">
        <v>208.3</v>
      </c>
      <c r="G72" s="6">
        <v>208.3</v>
      </c>
      <c r="H72" s="73">
        <f t="shared" si="27"/>
        <v>100</v>
      </c>
      <c r="I72" s="74">
        <f t="shared" si="28"/>
        <v>100</v>
      </c>
      <c r="J72" s="75">
        <f t="shared" si="29"/>
        <v>462.88888888888897</v>
      </c>
    </row>
    <row r="73" spans="2:10" x14ac:dyDescent="0.25">
      <c r="B73" s="284"/>
      <c r="C73" s="25" t="s">
        <v>66</v>
      </c>
      <c r="D73" s="175">
        <f t="shared" ref="D73:F73" si="32">D74+D75</f>
        <v>102</v>
      </c>
      <c r="E73" s="210">
        <f t="shared" si="32"/>
        <v>180</v>
      </c>
      <c r="F73" s="18">
        <f t="shared" si="32"/>
        <v>180</v>
      </c>
      <c r="G73" s="18">
        <f>G74+G75</f>
        <v>180</v>
      </c>
      <c r="H73" s="73">
        <f t="shared" si="27"/>
        <v>100</v>
      </c>
      <c r="I73" s="74">
        <f t="shared" si="28"/>
        <v>100</v>
      </c>
      <c r="J73" s="75">
        <f t="shared" si="29"/>
        <v>176.47058823529412</v>
      </c>
    </row>
    <row r="74" spans="2:10" x14ac:dyDescent="0.25">
      <c r="B74" s="284"/>
      <c r="C74" s="4" t="s">
        <v>67</v>
      </c>
      <c r="D74" s="177">
        <v>72</v>
      </c>
      <c r="E74" s="211">
        <v>60</v>
      </c>
      <c r="F74" s="6">
        <v>60</v>
      </c>
      <c r="G74" s="6">
        <v>60</v>
      </c>
      <c r="H74" s="73">
        <f t="shared" si="27"/>
        <v>100</v>
      </c>
      <c r="I74" s="74">
        <f t="shared" si="28"/>
        <v>100</v>
      </c>
      <c r="J74" s="75">
        <f t="shared" si="29"/>
        <v>83.333333333333343</v>
      </c>
    </row>
    <row r="75" spans="2:10" x14ac:dyDescent="0.25">
      <c r="B75" s="284"/>
      <c r="C75" s="4" t="s">
        <v>68</v>
      </c>
      <c r="D75" s="177">
        <v>30</v>
      </c>
      <c r="E75" s="211">
        <v>120</v>
      </c>
      <c r="F75" s="6">
        <v>120</v>
      </c>
      <c r="G75" s="6">
        <v>120</v>
      </c>
      <c r="H75" s="73">
        <f t="shared" ref="H75:H83" si="33">G75/F75*100</f>
        <v>100</v>
      </c>
      <c r="I75" s="74">
        <f t="shared" ref="I75:I83" si="34">G75/E75*100</f>
        <v>100</v>
      </c>
      <c r="J75" s="75">
        <f t="shared" ref="J75:J83" si="35">G75/D75*100</f>
        <v>400</v>
      </c>
    </row>
    <row r="76" spans="2:10" x14ac:dyDescent="0.25">
      <c r="B76" s="284"/>
      <c r="C76" s="4" t="s">
        <v>69</v>
      </c>
      <c r="D76" s="177">
        <v>5</v>
      </c>
      <c r="E76" s="212">
        <v>0</v>
      </c>
      <c r="F76" s="28">
        <v>0</v>
      </c>
      <c r="G76" s="28">
        <v>0</v>
      </c>
      <c r="H76" s="73" t="e">
        <f t="shared" si="33"/>
        <v>#DIV/0!</v>
      </c>
      <c r="I76" s="74" t="e">
        <f t="shared" si="34"/>
        <v>#DIV/0!</v>
      </c>
      <c r="J76" s="75">
        <f t="shared" si="35"/>
        <v>0</v>
      </c>
    </row>
    <row r="77" spans="2:10" x14ac:dyDescent="0.25">
      <c r="B77" s="284"/>
      <c r="C77" s="4" t="s">
        <v>70</v>
      </c>
      <c r="D77" s="177">
        <v>0</v>
      </c>
      <c r="E77" s="212"/>
      <c r="F77" s="28"/>
      <c r="G77" s="28"/>
      <c r="H77" s="73" t="e">
        <f t="shared" si="33"/>
        <v>#DIV/0!</v>
      </c>
      <c r="I77" s="74" t="e">
        <f t="shared" si="34"/>
        <v>#DIV/0!</v>
      </c>
      <c r="J77" s="75" t="e">
        <f t="shared" si="35"/>
        <v>#DIV/0!</v>
      </c>
    </row>
    <row r="78" spans="2:10" x14ac:dyDescent="0.25">
      <c r="B78" s="284"/>
      <c r="C78" s="4" t="s">
        <v>71</v>
      </c>
      <c r="D78" s="177">
        <v>13.5</v>
      </c>
      <c r="E78" s="212">
        <v>27</v>
      </c>
      <c r="F78" s="12">
        <v>27</v>
      </c>
      <c r="G78" s="12">
        <v>27</v>
      </c>
      <c r="H78" s="73">
        <f t="shared" si="33"/>
        <v>100</v>
      </c>
      <c r="I78" s="74">
        <f t="shared" si="34"/>
        <v>100</v>
      </c>
      <c r="J78" s="75">
        <f t="shared" si="35"/>
        <v>200</v>
      </c>
    </row>
    <row r="79" spans="2:10" x14ac:dyDescent="0.25">
      <c r="B79" s="284"/>
      <c r="C79" s="4" t="s">
        <v>72</v>
      </c>
      <c r="D79" s="178">
        <v>40</v>
      </c>
      <c r="E79" s="213">
        <v>161.1</v>
      </c>
      <c r="F79" s="70">
        <v>161.1</v>
      </c>
      <c r="G79" s="52">
        <v>161.1</v>
      </c>
      <c r="H79" s="73">
        <f t="shared" si="33"/>
        <v>100</v>
      </c>
      <c r="I79" s="74">
        <f t="shared" si="34"/>
        <v>100</v>
      </c>
      <c r="J79" s="75">
        <f t="shared" si="35"/>
        <v>402.75</v>
      </c>
    </row>
    <row r="80" spans="2:10" x14ac:dyDescent="0.25">
      <c r="B80" s="284"/>
      <c r="C80" s="4" t="s">
        <v>73</v>
      </c>
      <c r="D80" s="177">
        <v>46.5</v>
      </c>
      <c r="E80" s="213">
        <v>50</v>
      </c>
      <c r="F80" s="70">
        <v>50</v>
      </c>
      <c r="G80" s="70">
        <v>50</v>
      </c>
      <c r="H80" s="73">
        <f t="shared" si="33"/>
        <v>100</v>
      </c>
      <c r="I80" s="74">
        <f t="shared" si="34"/>
        <v>100</v>
      </c>
      <c r="J80" s="75">
        <f t="shared" si="35"/>
        <v>107.5268817204301</v>
      </c>
    </row>
    <row r="81" spans="2:14" x14ac:dyDescent="0.25">
      <c r="B81" s="284"/>
      <c r="C81" s="4" t="s">
        <v>74</v>
      </c>
      <c r="D81" s="179">
        <v>0</v>
      </c>
      <c r="E81" s="213"/>
      <c r="F81" s="10"/>
      <c r="G81" s="10"/>
      <c r="H81" s="73" t="e">
        <f t="shared" si="33"/>
        <v>#DIV/0!</v>
      </c>
      <c r="I81" s="74" t="e">
        <f t="shared" si="34"/>
        <v>#DIV/0!</v>
      </c>
      <c r="J81" s="75" t="e">
        <f t="shared" si="35"/>
        <v>#DIV/0!</v>
      </c>
    </row>
    <row r="82" spans="2:14" x14ac:dyDescent="0.25">
      <c r="B82" s="284"/>
      <c r="C82" s="4" t="s">
        <v>75</v>
      </c>
      <c r="D82" s="180">
        <v>0</v>
      </c>
      <c r="E82" s="213"/>
      <c r="F82" s="10"/>
      <c r="G82" s="10"/>
      <c r="H82" s="73" t="e">
        <f t="shared" si="33"/>
        <v>#DIV/0!</v>
      </c>
      <c r="I82" s="74" t="e">
        <f t="shared" si="34"/>
        <v>#DIV/0!</v>
      </c>
      <c r="J82" s="75" t="e">
        <f t="shared" si="35"/>
        <v>#DIV/0!</v>
      </c>
    </row>
    <row r="83" spans="2:14" ht="44.25" customHeight="1" x14ac:dyDescent="0.25">
      <c r="B83" s="285">
        <v>10</v>
      </c>
      <c r="C83" s="65" t="s">
        <v>76</v>
      </c>
      <c r="D83" s="239">
        <f>D84+D85</f>
        <v>2145</v>
      </c>
      <c r="E83" s="214">
        <f t="shared" ref="E83:G83" si="36">E84+E85</f>
        <v>2020</v>
      </c>
      <c r="F83" s="30">
        <f t="shared" si="36"/>
        <v>2020</v>
      </c>
      <c r="G83" s="30">
        <f t="shared" si="36"/>
        <v>4855</v>
      </c>
      <c r="H83" s="73">
        <f t="shared" si="33"/>
        <v>240.34653465346537</v>
      </c>
      <c r="I83" s="74">
        <f t="shared" si="34"/>
        <v>240.34653465346537</v>
      </c>
      <c r="J83" s="75">
        <f t="shared" si="35"/>
        <v>226.34032634032636</v>
      </c>
      <c r="M83" t="s">
        <v>18</v>
      </c>
    </row>
    <row r="84" spans="2:14" x14ac:dyDescent="0.25">
      <c r="B84" s="285"/>
      <c r="C84" s="4" t="s">
        <v>77</v>
      </c>
      <c r="D84" s="170">
        <v>300</v>
      </c>
      <c r="E84" s="215">
        <v>0</v>
      </c>
      <c r="F84" s="31">
        <v>0</v>
      </c>
      <c r="G84" s="31">
        <v>0</v>
      </c>
      <c r="H84" s="73" t="e">
        <f t="shared" ref="H84:H88" si="37">G84/F84*100</f>
        <v>#DIV/0!</v>
      </c>
      <c r="I84" s="74" t="e">
        <f t="shared" ref="I84:I88" si="38">G84/E84*100</f>
        <v>#DIV/0!</v>
      </c>
      <c r="J84" s="75">
        <f t="shared" ref="J84:J88" si="39">G84/D84*100</f>
        <v>0</v>
      </c>
    </row>
    <row r="85" spans="2:14" x14ac:dyDescent="0.25">
      <c r="B85" s="285"/>
      <c r="C85" s="14" t="s">
        <v>78</v>
      </c>
      <c r="D85" s="170">
        <v>1845</v>
      </c>
      <c r="E85" s="218">
        <v>2020</v>
      </c>
      <c r="F85" s="31">
        <v>2020</v>
      </c>
      <c r="G85" s="60">
        <f xml:space="preserve"> инвестиции!O18</f>
        <v>4855</v>
      </c>
      <c r="H85" s="73">
        <f t="shared" si="37"/>
        <v>240.34653465346537</v>
      </c>
      <c r="I85" s="74">
        <f t="shared" si="38"/>
        <v>240.34653465346537</v>
      </c>
      <c r="J85" s="75">
        <f t="shared" si="39"/>
        <v>263.14363143631437</v>
      </c>
    </row>
    <row r="86" spans="2:14" ht="26.25" x14ac:dyDescent="0.25">
      <c r="B86" s="285"/>
      <c r="C86" s="11" t="s">
        <v>79</v>
      </c>
      <c r="D86" s="170">
        <v>0</v>
      </c>
      <c r="E86" s="216">
        <v>0</v>
      </c>
      <c r="F86" s="32">
        <v>0</v>
      </c>
      <c r="G86" s="32">
        <v>0</v>
      </c>
      <c r="H86" s="73" t="e">
        <f t="shared" si="37"/>
        <v>#DIV/0!</v>
      </c>
      <c r="I86" s="74" t="e">
        <f t="shared" si="38"/>
        <v>#DIV/0!</v>
      </c>
      <c r="J86" s="75" t="e">
        <f t="shared" si="39"/>
        <v>#DIV/0!</v>
      </c>
    </row>
    <row r="87" spans="2:14" x14ac:dyDescent="0.25">
      <c r="B87" s="285">
        <v>11</v>
      </c>
      <c r="C87" s="4" t="s">
        <v>80</v>
      </c>
      <c r="D87" s="246">
        <v>20483</v>
      </c>
      <c r="E87" s="217">
        <v>20710</v>
      </c>
      <c r="F87" s="19">
        <v>20710</v>
      </c>
      <c r="G87" s="19">
        <v>20710</v>
      </c>
      <c r="H87" s="73">
        <f t="shared" si="37"/>
        <v>100</v>
      </c>
      <c r="I87" s="74">
        <f t="shared" si="38"/>
        <v>100</v>
      </c>
      <c r="J87" s="75">
        <f t="shared" si="39"/>
        <v>101.10823609822779</v>
      </c>
    </row>
    <row r="88" spans="2:14" ht="26.25" x14ac:dyDescent="0.25">
      <c r="B88" s="285"/>
      <c r="C88" s="33" t="s">
        <v>81</v>
      </c>
      <c r="D88" s="181">
        <f>D87/D11</f>
        <v>38.501879699248121</v>
      </c>
      <c r="E88" s="248">
        <f t="shared" ref="E88:G88" si="40">E87/E7</f>
        <v>28.36986301369863</v>
      </c>
      <c r="F88" s="59">
        <f t="shared" si="40"/>
        <v>28.965034965034967</v>
      </c>
      <c r="G88" s="59">
        <f t="shared" si="40"/>
        <v>28.965034965034967</v>
      </c>
      <c r="H88" s="73">
        <f t="shared" si="37"/>
        <v>100</v>
      </c>
      <c r="I88" s="74">
        <f t="shared" si="38"/>
        <v>102.09790209790211</v>
      </c>
      <c r="J88" s="75">
        <f t="shared" si="39"/>
        <v>75.230184061898171</v>
      </c>
    </row>
    <row r="89" spans="2:14" ht="39" x14ac:dyDescent="0.25">
      <c r="B89" s="285"/>
      <c r="C89" s="65" t="s">
        <v>82</v>
      </c>
      <c r="D89" s="182">
        <f>D86/D87*100</f>
        <v>0</v>
      </c>
      <c r="E89" s="182">
        <f>E86/E87*100</f>
        <v>0</v>
      </c>
      <c r="F89" s="34">
        <f>F86/F87*100</f>
        <v>0</v>
      </c>
      <c r="G89" s="34">
        <f>G86/G87*100</f>
        <v>0</v>
      </c>
      <c r="H89" s="73" t="e">
        <f t="shared" ref="H89:H92" si="41">G89/F89*100</f>
        <v>#DIV/0!</v>
      </c>
      <c r="I89" s="74" t="e">
        <f t="shared" ref="I89:I92" si="42">G89/E89*100</f>
        <v>#DIV/0!</v>
      </c>
      <c r="J89" s="75" t="e">
        <f t="shared" ref="J89:J92" si="43">G89/D89*100</f>
        <v>#DIV/0!</v>
      </c>
    </row>
    <row r="90" spans="2:14" x14ac:dyDescent="0.25">
      <c r="B90" s="285">
        <v>12</v>
      </c>
      <c r="C90" s="62" t="s">
        <v>83</v>
      </c>
      <c r="D90" s="219">
        <v>63</v>
      </c>
      <c r="E90" s="220">
        <v>0</v>
      </c>
      <c r="F90" s="61">
        <v>0</v>
      </c>
      <c r="G90" s="61">
        <v>0</v>
      </c>
      <c r="H90" s="73" t="e">
        <f t="shared" si="41"/>
        <v>#DIV/0!</v>
      </c>
      <c r="I90" s="74" t="e">
        <f t="shared" si="42"/>
        <v>#DIV/0!</v>
      </c>
      <c r="J90" s="75">
        <f t="shared" si="43"/>
        <v>0</v>
      </c>
    </row>
    <row r="91" spans="2:14" ht="26.25" x14ac:dyDescent="0.25">
      <c r="B91" s="285"/>
      <c r="C91" s="65" t="s">
        <v>84</v>
      </c>
      <c r="D91" s="35">
        <f t="shared" ref="D91" si="44">D90*1000/D7</f>
        <v>61.704211557296766</v>
      </c>
      <c r="E91" s="183">
        <f t="shared" ref="E91:G91" si="45">E90*1000/E7</f>
        <v>0</v>
      </c>
      <c r="F91" s="35">
        <f t="shared" si="45"/>
        <v>0</v>
      </c>
      <c r="G91" s="35">
        <f t="shared" si="45"/>
        <v>0</v>
      </c>
      <c r="H91" s="73" t="e">
        <f t="shared" si="41"/>
        <v>#DIV/0!</v>
      </c>
      <c r="I91" s="74" t="e">
        <f t="shared" si="42"/>
        <v>#DIV/0!</v>
      </c>
      <c r="J91" s="75">
        <f t="shared" si="43"/>
        <v>0</v>
      </c>
    </row>
    <row r="92" spans="2:14" ht="26.25" x14ac:dyDescent="0.25">
      <c r="B92" s="285">
        <v>13</v>
      </c>
      <c r="C92" s="11" t="s">
        <v>85</v>
      </c>
      <c r="D92" s="224">
        <v>5</v>
      </c>
      <c r="E92" s="178">
        <v>6</v>
      </c>
      <c r="F92" s="36">
        <v>4</v>
      </c>
      <c r="G92" s="36">
        <v>6</v>
      </c>
      <c r="H92" s="73">
        <f t="shared" si="41"/>
        <v>150</v>
      </c>
      <c r="I92" s="74">
        <f t="shared" si="42"/>
        <v>100</v>
      </c>
      <c r="J92" s="75">
        <f t="shared" si="43"/>
        <v>120</v>
      </c>
      <c r="K92" s="26"/>
      <c r="L92" s="26"/>
      <c r="M92" s="26"/>
      <c r="N92" s="26"/>
    </row>
    <row r="93" spans="2:14" ht="26.25" x14ac:dyDescent="0.25">
      <c r="B93" s="285"/>
      <c r="C93" s="11" t="s">
        <v>86</v>
      </c>
      <c r="D93" s="167">
        <v>0</v>
      </c>
      <c r="E93" s="176">
        <v>0</v>
      </c>
      <c r="F93" s="6"/>
      <c r="G93" s="6"/>
      <c r="H93" s="73" t="e">
        <f t="shared" ref="H93:H94" si="46">G93/F93*100</f>
        <v>#DIV/0!</v>
      </c>
      <c r="I93" s="74" t="e">
        <f t="shared" ref="I93:I94" si="47">G93/E93*100</f>
        <v>#DIV/0!</v>
      </c>
      <c r="J93" s="75" t="e">
        <f t="shared" ref="J93:J94" si="48">G93/D93*100</f>
        <v>#DIV/0!</v>
      </c>
    </row>
    <row r="94" spans="2:14" ht="39" x14ac:dyDescent="0.25">
      <c r="B94" s="285"/>
      <c r="C94" s="65" t="s">
        <v>87</v>
      </c>
      <c r="D94" s="183">
        <f>(D92+D93)*10000/D7</f>
        <v>48.971596474045057</v>
      </c>
      <c r="E94" s="183">
        <f>(E92+E93)*10000/E7</f>
        <v>82.191780821917803</v>
      </c>
      <c r="F94" s="35">
        <f>(F92+F93)*10000/F7</f>
        <v>55.944055944055947</v>
      </c>
      <c r="G94" s="35">
        <f>(G92+G93)*10000/G7</f>
        <v>83.91608391608392</v>
      </c>
      <c r="H94" s="73">
        <f t="shared" si="46"/>
        <v>150</v>
      </c>
      <c r="I94" s="74">
        <f t="shared" si="47"/>
        <v>102.09790209790211</v>
      </c>
      <c r="J94" s="75">
        <f t="shared" si="48"/>
        <v>171.35664335664336</v>
      </c>
      <c r="M94" t="s">
        <v>18</v>
      </c>
    </row>
    <row r="95" spans="2:14" ht="39" x14ac:dyDescent="0.25">
      <c r="B95" s="285">
        <v>14</v>
      </c>
      <c r="C95" s="11" t="s">
        <v>88</v>
      </c>
      <c r="D95" s="184">
        <v>0</v>
      </c>
      <c r="E95" s="184">
        <v>611</v>
      </c>
      <c r="F95" s="17">
        <v>611</v>
      </c>
      <c r="G95" s="17">
        <v>611</v>
      </c>
      <c r="H95" s="73">
        <f t="shared" ref="H95:H96" si="49">G95/F95*100</f>
        <v>100</v>
      </c>
      <c r="I95" s="74">
        <f t="shared" ref="I95:I96" si="50">G95/E95*100</f>
        <v>100</v>
      </c>
      <c r="J95" s="75" t="e">
        <f t="shared" ref="J95:J96" si="51">G95/D95*100</f>
        <v>#DIV/0!</v>
      </c>
    </row>
    <row r="96" spans="2:14" ht="39" x14ac:dyDescent="0.25">
      <c r="B96" s="285"/>
      <c r="C96" s="65" t="s">
        <v>89</v>
      </c>
      <c r="D96" s="174">
        <f t="shared" ref="D96:G96" si="52">D95/D7*100</f>
        <v>0</v>
      </c>
      <c r="E96" s="174">
        <f t="shared" si="52"/>
        <v>83.698630136986296</v>
      </c>
      <c r="F96" s="37">
        <f t="shared" si="52"/>
        <v>85.454545454545453</v>
      </c>
      <c r="G96" s="37">
        <f t="shared" si="52"/>
        <v>85.454545454545453</v>
      </c>
      <c r="H96" s="73">
        <f t="shared" si="49"/>
        <v>100</v>
      </c>
      <c r="I96" s="74">
        <f t="shared" si="50"/>
        <v>102.09790209790211</v>
      </c>
      <c r="J96" s="75" t="e">
        <f t="shared" si="51"/>
        <v>#DIV/0!</v>
      </c>
    </row>
    <row r="97" spans="2:10" x14ac:dyDescent="0.25">
      <c r="B97" s="285">
        <v>15</v>
      </c>
      <c r="C97" s="7" t="s">
        <v>90</v>
      </c>
      <c r="D97" s="185" t="s">
        <v>407</v>
      </c>
      <c r="E97" s="188">
        <v>0</v>
      </c>
      <c r="F97" s="38">
        <v>9</v>
      </c>
      <c r="G97" s="38">
        <v>0</v>
      </c>
      <c r="H97" s="73">
        <f t="shared" ref="H97:H103" si="53">G97/F97*100</f>
        <v>0</v>
      </c>
      <c r="I97" s="74" t="e">
        <f t="shared" ref="I97:I103" si="54">G97/E97*100</f>
        <v>#DIV/0!</v>
      </c>
      <c r="J97" s="75">
        <f t="shared" ref="J97:J103" si="55">G97/D97*100</f>
        <v>0</v>
      </c>
    </row>
    <row r="98" spans="2:10" x14ac:dyDescent="0.25">
      <c r="B98" s="285"/>
      <c r="C98" s="4" t="s">
        <v>91</v>
      </c>
      <c r="D98" s="186">
        <v>27</v>
      </c>
      <c r="E98" s="221">
        <v>0</v>
      </c>
      <c r="F98" s="28">
        <v>8</v>
      </c>
      <c r="G98" s="28">
        <v>0</v>
      </c>
      <c r="H98" s="73">
        <f t="shared" si="53"/>
        <v>0</v>
      </c>
      <c r="I98" s="74" t="e">
        <f t="shared" si="54"/>
        <v>#DIV/0!</v>
      </c>
      <c r="J98" s="75">
        <f t="shared" si="55"/>
        <v>0</v>
      </c>
    </row>
    <row r="99" spans="2:10" x14ac:dyDescent="0.25">
      <c r="B99" s="285"/>
      <c r="C99" s="25" t="s">
        <v>92</v>
      </c>
      <c r="D99" s="187">
        <f t="shared" ref="D99:G99" si="56">D98/D97</f>
        <v>0.9642857142857143</v>
      </c>
      <c r="E99" s="187" t="e">
        <f t="shared" si="56"/>
        <v>#DIV/0!</v>
      </c>
      <c r="F99" s="13">
        <f t="shared" si="56"/>
        <v>0.88888888888888884</v>
      </c>
      <c r="G99" s="13" t="e">
        <f t="shared" si="56"/>
        <v>#DIV/0!</v>
      </c>
      <c r="H99" s="73" t="e">
        <f t="shared" si="53"/>
        <v>#DIV/0!</v>
      </c>
      <c r="I99" s="74" t="e">
        <f t="shared" si="54"/>
        <v>#DIV/0!</v>
      </c>
      <c r="J99" s="75" t="e">
        <f t="shared" si="55"/>
        <v>#DIV/0!</v>
      </c>
    </row>
    <row r="100" spans="2:10" ht="26.25" x14ac:dyDescent="0.25">
      <c r="B100" s="285"/>
      <c r="C100" s="67" t="s">
        <v>93</v>
      </c>
      <c r="D100" s="188">
        <v>0</v>
      </c>
      <c r="E100" s="188">
        <v>0</v>
      </c>
      <c r="F100" s="57">
        <v>0</v>
      </c>
      <c r="G100" s="57">
        <v>0</v>
      </c>
      <c r="H100" s="73" t="e">
        <f t="shared" si="53"/>
        <v>#DIV/0!</v>
      </c>
      <c r="I100" s="74" t="e">
        <f t="shared" si="54"/>
        <v>#DIV/0!</v>
      </c>
      <c r="J100" s="75" t="e">
        <f t="shared" si="55"/>
        <v>#DIV/0!</v>
      </c>
    </row>
    <row r="101" spans="2:10" ht="26.25" x14ac:dyDescent="0.25">
      <c r="B101" s="285"/>
      <c r="C101" s="33" t="s">
        <v>94</v>
      </c>
      <c r="D101" s="187">
        <f t="shared" ref="D101:G101" si="57">D100/D97</f>
        <v>0</v>
      </c>
      <c r="E101" s="187" t="e">
        <f t="shared" si="57"/>
        <v>#DIV/0!</v>
      </c>
      <c r="F101" s="39">
        <f t="shared" si="57"/>
        <v>0</v>
      </c>
      <c r="G101" s="39" t="e">
        <f t="shared" si="57"/>
        <v>#DIV/0!</v>
      </c>
      <c r="H101" s="73" t="e">
        <f t="shared" si="53"/>
        <v>#DIV/0!</v>
      </c>
      <c r="I101" s="74" t="e">
        <f t="shared" si="54"/>
        <v>#DIV/0!</v>
      </c>
      <c r="J101" s="75" t="e">
        <f t="shared" si="55"/>
        <v>#DIV/0!</v>
      </c>
    </row>
    <row r="102" spans="2:10" ht="26.25" x14ac:dyDescent="0.25">
      <c r="B102" s="285"/>
      <c r="C102" s="65" t="s">
        <v>95</v>
      </c>
      <c r="D102" s="183">
        <f t="shared" ref="D102:G102" si="58">D97*100000/D7</f>
        <v>2742.4094025465229</v>
      </c>
      <c r="E102" s="183">
        <f t="shared" si="58"/>
        <v>0</v>
      </c>
      <c r="F102" s="35">
        <f t="shared" si="58"/>
        <v>1258.7412587412587</v>
      </c>
      <c r="G102" s="35">
        <f t="shared" si="58"/>
        <v>0</v>
      </c>
      <c r="H102" s="73">
        <f t="shared" si="53"/>
        <v>0</v>
      </c>
      <c r="I102" s="74" t="e">
        <f t="shared" si="54"/>
        <v>#DIV/0!</v>
      </c>
      <c r="J102" s="75">
        <f t="shared" si="55"/>
        <v>0</v>
      </c>
    </row>
    <row r="103" spans="2:10" x14ac:dyDescent="0.25">
      <c r="B103" s="285"/>
      <c r="C103" s="7" t="s">
        <v>96</v>
      </c>
      <c r="D103" s="188">
        <v>0</v>
      </c>
      <c r="E103" s="188">
        <v>0</v>
      </c>
      <c r="F103" s="57">
        <v>0</v>
      </c>
      <c r="G103" s="57">
        <v>0</v>
      </c>
      <c r="H103" s="73" t="e">
        <f t="shared" si="53"/>
        <v>#DIV/0!</v>
      </c>
      <c r="I103" s="74" t="e">
        <f t="shared" si="54"/>
        <v>#DIV/0!</v>
      </c>
      <c r="J103" s="75" t="e">
        <f t="shared" si="55"/>
        <v>#DIV/0!</v>
      </c>
    </row>
    <row r="104" spans="2:10" ht="26.25" x14ac:dyDescent="0.25">
      <c r="B104" s="4">
        <v>16</v>
      </c>
      <c r="C104" s="2" t="s">
        <v>97</v>
      </c>
      <c r="D104" s="190">
        <v>0</v>
      </c>
      <c r="E104" s="177">
        <v>200</v>
      </c>
      <c r="F104" s="12">
        <v>200</v>
      </c>
      <c r="G104" s="12">
        <v>200</v>
      </c>
      <c r="H104" s="73">
        <f t="shared" ref="H104:H108" si="59">G104/F104*100</f>
        <v>100</v>
      </c>
      <c r="I104" s="74">
        <f t="shared" ref="I104:I108" si="60">G104/E104*100</f>
        <v>100</v>
      </c>
      <c r="J104" s="75" t="e">
        <f t="shared" ref="J104:J108" si="61">G104/D104*100</f>
        <v>#DIV/0!</v>
      </c>
    </row>
    <row r="105" spans="2:10" ht="26.25" x14ac:dyDescent="0.25">
      <c r="B105" s="285">
        <v>17</v>
      </c>
      <c r="C105" s="11" t="s">
        <v>98</v>
      </c>
      <c r="D105" s="193" t="s">
        <v>408</v>
      </c>
      <c r="E105" s="222">
        <v>528</v>
      </c>
      <c r="F105" s="40">
        <v>528</v>
      </c>
      <c r="G105" s="40">
        <v>528</v>
      </c>
      <c r="H105" s="73">
        <f t="shared" si="59"/>
        <v>100</v>
      </c>
      <c r="I105" s="74">
        <f t="shared" si="60"/>
        <v>100</v>
      </c>
      <c r="J105" s="75">
        <f t="shared" si="61"/>
        <v>148.56499718626901</v>
      </c>
    </row>
    <row r="106" spans="2:10" ht="39" x14ac:dyDescent="0.25">
      <c r="B106" s="285"/>
      <c r="C106" s="11" t="s">
        <v>99</v>
      </c>
      <c r="D106" s="190">
        <v>0</v>
      </c>
      <c r="E106" s="176">
        <v>0</v>
      </c>
      <c r="F106" s="41">
        <v>0</v>
      </c>
      <c r="G106" s="41">
        <v>0</v>
      </c>
      <c r="H106" s="73" t="e">
        <f t="shared" si="59"/>
        <v>#DIV/0!</v>
      </c>
      <c r="I106" s="74" t="e">
        <f t="shared" si="60"/>
        <v>#DIV/0!</v>
      </c>
      <c r="J106" s="75" t="e">
        <f t="shared" si="61"/>
        <v>#DIV/0!</v>
      </c>
    </row>
    <row r="107" spans="2:10" ht="39" x14ac:dyDescent="0.25">
      <c r="B107" s="285"/>
      <c r="C107" s="65" t="s">
        <v>100</v>
      </c>
      <c r="D107" s="187">
        <f>D106/D105</f>
        <v>0</v>
      </c>
      <c r="E107" s="187">
        <v>0</v>
      </c>
      <c r="F107" s="39">
        <f>F106/F105</f>
        <v>0</v>
      </c>
      <c r="G107" s="39">
        <f>G106/G105</f>
        <v>0</v>
      </c>
      <c r="H107" s="73" t="e">
        <f t="shared" si="59"/>
        <v>#DIV/0!</v>
      </c>
      <c r="I107" s="74" t="e">
        <f t="shared" si="60"/>
        <v>#DIV/0!</v>
      </c>
      <c r="J107" s="75" t="e">
        <f t="shared" si="61"/>
        <v>#DIV/0!</v>
      </c>
    </row>
    <row r="108" spans="2:10" ht="39" x14ac:dyDescent="0.25">
      <c r="B108" s="285">
        <v>18</v>
      </c>
      <c r="C108" s="11" t="s">
        <v>101</v>
      </c>
      <c r="D108" s="194">
        <v>1021</v>
      </c>
      <c r="E108" s="194">
        <v>394</v>
      </c>
      <c r="F108" s="3">
        <v>394</v>
      </c>
      <c r="G108" s="3">
        <v>394</v>
      </c>
      <c r="H108" s="73">
        <f t="shared" si="59"/>
        <v>100</v>
      </c>
      <c r="I108" s="74">
        <f t="shared" si="60"/>
        <v>100</v>
      </c>
      <c r="J108" s="75">
        <f t="shared" si="61"/>
        <v>38.589618021547501</v>
      </c>
    </row>
    <row r="109" spans="2:10" ht="51.75" x14ac:dyDescent="0.25">
      <c r="B109" s="285"/>
      <c r="C109" s="65" t="s">
        <v>102</v>
      </c>
      <c r="D109" s="195">
        <f t="shared" ref="D109:G109" si="62">D108/D7</f>
        <v>1</v>
      </c>
      <c r="E109" s="195">
        <f t="shared" si="62"/>
        <v>0.53972602739726028</v>
      </c>
      <c r="F109" s="42">
        <f t="shared" si="62"/>
        <v>0.55104895104895102</v>
      </c>
      <c r="G109" s="42">
        <f t="shared" si="62"/>
        <v>0.55104895104895102</v>
      </c>
      <c r="H109" s="73">
        <f>G109/F109*100</f>
        <v>100</v>
      </c>
      <c r="I109" s="74">
        <f>G109/E109*100</f>
        <v>102.09790209790208</v>
      </c>
      <c r="J109" s="75">
        <f>G109/D109*100</f>
        <v>55.1048951048951</v>
      </c>
    </row>
    <row r="110" spans="2:10" ht="39" x14ac:dyDescent="0.25">
      <c r="B110" s="285">
        <v>19</v>
      </c>
      <c r="C110" s="11" t="s">
        <v>103</v>
      </c>
      <c r="D110" s="190">
        <v>35.65</v>
      </c>
      <c r="E110" s="178">
        <v>3.4</v>
      </c>
      <c r="F110" s="36">
        <v>3.4</v>
      </c>
      <c r="G110" s="36">
        <v>3.4</v>
      </c>
      <c r="H110" s="73">
        <f t="shared" ref="H110:H111" si="63">G110/F110*100</f>
        <v>100</v>
      </c>
      <c r="I110" s="74">
        <f t="shared" ref="I110:I111" si="64">G110/E110*100</f>
        <v>100</v>
      </c>
      <c r="J110" s="75">
        <f t="shared" ref="J110:J111" si="65">G110/D110*100</f>
        <v>9.5371669004207575</v>
      </c>
    </row>
    <row r="111" spans="2:10" ht="51.75" x14ac:dyDescent="0.25">
      <c r="B111" s="285"/>
      <c r="C111" s="11" t="s">
        <v>104</v>
      </c>
      <c r="D111" s="177">
        <v>11.7</v>
      </c>
      <c r="E111" s="177">
        <v>1.5429999999999999</v>
      </c>
      <c r="F111" s="12">
        <v>1.5429999999999999</v>
      </c>
      <c r="G111" s="12">
        <v>1.5429999999999999</v>
      </c>
      <c r="H111" s="73">
        <f t="shared" si="63"/>
        <v>100</v>
      </c>
      <c r="I111" s="74">
        <f t="shared" si="64"/>
        <v>100</v>
      </c>
      <c r="J111" s="75">
        <f t="shared" si="65"/>
        <v>13.188034188034189</v>
      </c>
    </row>
    <row r="112" spans="2:10" ht="77.25" x14ac:dyDescent="0.25">
      <c r="B112" s="285"/>
      <c r="C112" s="66" t="s">
        <v>105</v>
      </c>
      <c r="D112" s="192">
        <f t="shared" ref="D112:G112" si="66">D111/D110</f>
        <v>0.32819074333800841</v>
      </c>
      <c r="E112" s="192">
        <f t="shared" si="66"/>
        <v>0.45382352941176468</v>
      </c>
      <c r="F112" s="43">
        <f t="shared" si="66"/>
        <v>0.45382352941176468</v>
      </c>
      <c r="G112" s="43">
        <f t="shared" si="66"/>
        <v>0.45382352941176468</v>
      </c>
      <c r="H112" s="73">
        <f t="shared" ref="H112:H113" si="67">G112/F112*100</f>
        <v>100</v>
      </c>
      <c r="I112" s="74">
        <f t="shared" ref="I112:I113" si="68">G112/E112*100</f>
        <v>100</v>
      </c>
      <c r="J112" s="75">
        <f t="shared" ref="J112:J113" si="69">G112/D112*100</f>
        <v>138.28041729512316</v>
      </c>
    </row>
    <row r="113" spans="2:11" x14ac:dyDescent="0.25">
      <c r="B113" s="285">
        <v>20</v>
      </c>
      <c r="C113" s="11" t="s">
        <v>106</v>
      </c>
      <c r="D113" s="190">
        <v>32898</v>
      </c>
      <c r="E113" s="17">
        <v>62840.06</v>
      </c>
      <c r="F113" s="17">
        <v>62840.06</v>
      </c>
      <c r="G113" s="17">
        <v>62840.06</v>
      </c>
      <c r="H113" s="73">
        <f t="shared" si="67"/>
        <v>100</v>
      </c>
      <c r="I113" s="74">
        <f t="shared" si="68"/>
        <v>100</v>
      </c>
      <c r="J113" s="75">
        <f t="shared" si="69"/>
        <v>191.01483372849412</v>
      </c>
    </row>
    <row r="114" spans="2:11" ht="39" x14ac:dyDescent="0.25">
      <c r="B114" s="285"/>
      <c r="C114" s="11" t="s">
        <v>107</v>
      </c>
      <c r="D114" s="180">
        <v>133.38999999999999</v>
      </c>
      <c r="E114" s="41">
        <v>15538.17</v>
      </c>
      <c r="F114" s="41">
        <v>15538.17</v>
      </c>
      <c r="G114" s="41">
        <v>15538.17</v>
      </c>
      <c r="H114" s="73">
        <f t="shared" ref="H114:H115" si="70">G114/F114*100</f>
        <v>100</v>
      </c>
      <c r="I114" s="74">
        <f t="shared" ref="I114:I115" si="71">G114/E114*100</f>
        <v>100</v>
      </c>
      <c r="J114" s="75">
        <f t="shared" ref="J114:J115" si="72">G114/D114*100</f>
        <v>11648.67681235475</v>
      </c>
    </row>
    <row r="115" spans="2:11" ht="69.75" customHeight="1" x14ac:dyDescent="0.25">
      <c r="B115" s="285"/>
      <c r="C115" s="64" t="s">
        <v>108</v>
      </c>
      <c r="D115" s="191">
        <f t="shared" ref="D115:G115" si="73">D114/D113</f>
        <v>4.0546537783451879E-3</v>
      </c>
      <c r="E115" s="192">
        <f t="shared" si="73"/>
        <v>0.24726535907190414</v>
      </c>
      <c r="F115" s="44">
        <f t="shared" si="73"/>
        <v>0.24726535907190414</v>
      </c>
      <c r="G115" s="44">
        <f t="shared" si="73"/>
        <v>0.24726535907190414</v>
      </c>
      <c r="H115" s="73">
        <f t="shared" si="70"/>
        <v>100</v>
      </c>
      <c r="I115" s="74">
        <f t="shared" si="71"/>
        <v>100</v>
      </c>
      <c r="J115" s="75">
        <f t="shared" si="72"/>
        <v>6098.3100552871301</v>
      </c>
    </row>
    <row r="116" spans="2:11" ht="48.75" customHeight="1" x14ac:dyDescent="0.25">
      <c r="B116" s="285">
        <v>21</v>
      </c>
      <c r="C116" s="189" t="s">
        <v>109</v>
      </c>
      <c r="D116" s="190">
        <v>41</v>
      </c>
      <c r="E116" s="178">
        <v>87</v>
      </c>
      <c r="F116" s="12">
        <v>36</v>
      </c>
      <c r="G116" s="12">
        <v>87</v>
      </c>
      <c r="H116" s="73">
        <f t="shared" ref="H116:H123" si="74">G116/F116*100</f>
        <v>241.66666666666666</v>
      </c>
      <c r="I116" s="74">
        <f t="shared" ref="I116:I123" si="75">G116/E116*100</f>
        <v>100</v>
      </c>
      <c r="J116" s="75">
        <f t="shared" ref="J116:J123" si="76">G116/D116*100</f>
        <v>212.19512195121953</v>
      </c>
      <c r="K116" s="26"/>
    </row>
    <row r="117" spans="2:11" ht="30" customHeight="1" x14ac:dyDescent="0.25">
      <c r="B117" s="285"/>
      <c r="C117" s="189" t="s">
        <v>110</v>
      </c>
      <c r="D117" s="177">
        <v>41</v>
      </c>
      <c r="E117" s="177">
        <v>87</v>
      </c>
      <c r="F117" s="36">
        <v>36</v>
      </c>
      <c r="G117" s="36">
        <v>87</v>
      </c>
      <c r="H117" s="73">
        <f t="shared" si="74"/>
        <v>241.66666666666666</v>
      </c>
      <c r="I117" s="74">
        <f t="shared" si="75"/>
        <v>100</v>
      </c>
      <c r="J117" s="75">
        <f t="shared" si="76"/>
        <v>212.19512195121953</v>
      </c>
    </row>
    <row r="118" spans="2:11" ht="28.5" customHeight="1" x14ac:dyDescent="0.25">
      <c r="B118" s="285"/>
      <c r="C118" s="65" t="s">
        <v>111</v>
      </c>
      <c r="D118" s="43">
        <f t="shared" ref="D118:G118" si="77">D117/D116</f>
        <v>1</v>
      </c>
      <c r="E118" s="223">
        <f t="shared" si="77"/>
        <v>1</v>
      </c>
      <c r="F118" s="45">
        <f t="shared" si="77"/>
        <v>1</v>
      </c>
      <c r="G118" s="45">
        <f t="shared" si="77"/>
        <v>1</v>
      </c>
      <c r="H118" s="73">
        <f t="shared" si="74"/>
        <v>100</v>
      </c>
      <c r="I118" s="74">
        <f t="shared" si="75"/>
        <v>100</v>
      </c>
      <c r="J118" s="75">
        <f t="shared" si="76"/>
        <v>100</v>
      </c>
    </row>
    <row r="119" spans="2:11" ht="29.25" customHeight="1" x14ac:dyDescent="0.25">
      <c r="B119" s="285">
        <v>22</v>
      </c>
      <c r="C119" s="11" t="s">
        <v>112</v>
      </c>
      <c r="D119" s="46">
        <v>653</v>
      </c>
      <c r="E119" s="269">
        <v>0</v>
      </c>
      <c r="F119" s="46">
        <v>2000</v>
      </c>
      <c r="G119" s="46">
        <v>0</v>
      </c>
      <c r="H119" s="73">
        <f t="shared" si="74"/>
        <v>0</v>
      </c>
      <c r="I119" s="74" t="e">
        <f t="shared" si="75"/>
        <v>#DIV/0!</v>
      </c>
      <c r="J119" s="75">
        <f t="shared" si="76"/>
        <v>0</v>
      </c>
    </row>
    <row r="120" spans="2:11" ht="42.75" customHeight="1" x14ac:dyDescent="0.25">
      <c r="B120" s="285"/>
      <c r="C120" s="11" t="s">
        <v>113</v>
      </c>
      <c r="D120" s="47">
        <v>0</v>
      </c>
      <c r="E120" s="270">
        <v>0</v>
      </c>
      <c r="F120" s="47">
        <v>0</v>
      </c>
      <c r="G120" s="47">
        <v>0</v>
      </c>
      <c r="H120" s="73" t="e">
        <f t="shared" si="74"/>
        <v>#DIV/0!</v>
      </c>
      <c r="I120" s="74" t="e">
        <f t="shared" si="75"/>
        <v>#DIV/0!</v>
      </c>
      <c r="J120" s="75" t="e">
        <f t="shared" si="76"/>
        <v>#DIV/0!</v>
      </c>
    </row>
    <row r="121" spans="2:11" ht="41.25" customHeight="1" x14ac:dyDescent="0.25">
      <c r="B121" s="285"/>
      <c r="C121" s="65" t="s">
        <v>114</v>
      </c>
      <c r="D121" s="43">
        <f t="shared" ref="D121:G121" si="78">D120/D7</f>
        <v>0</v>
      </c>
      <c r="E121" s="43">
        <f t="shared" si="78"/>
        <v>0</v>
      </c>
      <c r="F121" s="43">
        <f t="shared" si="78"/>
        <v>0</v>
      </c>
      <c r="G121" s="43">
        <f t="shared" si="78"/>
        <v>0</v>
      </c>
      <c r="H121" s="73" t="e">
        <f t="shared" si="74"/>
        <v>#DIV/0!</v>
      </c>
      <c r="I121" s="74" t="e">
        <f t="shared" si="75"/>
        <v>#DIV/0!</v>
      </c>
      <c r="J121" s="75" t="e">
        <f t="shared" si="76"/>
        <v>#DIV/0!</v>
      </c>
    </row>
    <row r="122" spans="2:11" ht="39.75" customHeight="1" x14ac:dyDescent="0.25">
      <c r="B122" s="285">
        <v>23</v>
      </c>
      <c r="C122" s="11" t="s">
        <v>115</v>
      </c>
      <c r="D122" s="36">
        <v>185</v>
      </c>
      <c r="E122" s="241">
        <v>346</v>
      </c>
      <c r="F122" s="36">
        <v>346</v>
      </c>
      <c r="G122" s="36">
        <v>346</v>
      </c>
      <c r="H122" s="73">
        <f t="shared" si="74"/>
        <v>100</v>
      </c>
      <c r="I122" s="74">
        <f t="shared" si="75"/>
        <v>100</v>
      </c>
      <c r="J122" s="75">
        <f t="shared" si="76"/>
        <v>187.02702702702703</v>
      </c>
    </row>
    <row r="123" spans="2:11" ht="51" customHeight="1" x14ac:dyDescent="0.25">
      <c r="B123" s="285"/>
      <c r="C123" s="2" t="s">
        <v>116</v>
      </c>
      <c r="D123" s="196">
        <f>D122/D7</f>
        <v>0.1811949069539667</v>
      </c>
      <c r="E123" s="48">
        <f>E122/E7</f>
        <v>0.47397260273972602</v>
      </c>
      <c r="F123" s="55">
        <f>F122/F7</f>
        <v>0.48391608391608393</v>
      </c>
      <c r="G123" s="48">
        <f>G122/G7</f>
        <v>0.48391608391608393</v>
      </c>
      <c r="H123" s="73">
        <f t="shared" si="74"/>
        <v>100</v>
      </c>
      <c r="I123" s="74">
        <f t="shared" si="75"/>
        <v>102.09790209790211</v>
      </c>
      <c r="J123" s="75">
        <f t="shared" si="76"/>
        <v>267.06936306936308</v>
      </c>
    </row>
    <row r="124" spans="2:11" x14ac:dyDescent="0.25">
      <c r="B124" s="49"/>
      <c r="C124" s="49"/>
      <c r="D124" s="51"/>
      <c r="E124" s="50"/>
      <c r="F124" s="50"/>
      <c r="G124" s="50"/>
      <c r="H124" s="50"/>
      <c r="I124" s="50"/>
      <c r="J124" s="50"/>
    </row>
    <row r="125" spans="2:11" x14ac:dyDescent="0.25">
      <c r="B125" s="49"/>
      <c r="C125" s="49" t="s">
        <v>424</v>
      </c>
      <c r="D125" s="51"/>
      <c r="E125" s="50"/>
      <c r="F125" s="50"/>
      <c r="G125" s="50"/>
      <c r="H125" s="50"/>
      <c r="I125" s="50"/>
      <c r="J125" s="50"/>
    </row>
    <row r="126" spans="2:11" x14ac:dyDescent="0.25">
      <c r="B126" s="49"/>
      <c r="C126" s="49" t="s">
        <v>117</v>
      </c>
      <c r="D126" s="51"/>
      <c r="E126" s="50" t="s">
        <v>18</v>
      </c>
      <c r="F126" s="50"/>
      <c r="G126" s="50" t="s">
        <v>18</v>
      </c>
      <c r="H126" s="50"/>
      <c r="I126" s="50"/>
      <c r="J126" s="50"/>
    </row>
    <row r="127" spans="2:11" x14ac:dyDescent="0.25">
      <c r="B127" s="49"/>
      <c r="C127" s="49" t="s">
        <v>118</v>
      </c>
      <c r="D127" s="51"/>
      <c r="E127" s="50"/>
      <c r="F127" s="50"/>
      <c r="G127" s="50"/>
      <c r="H127" s="50"/>
      <c r="I127" s="50"/>
      <c r="J127" s="50"/>
    </row>
    <row r="128" spans="2:11" x14ac:dyDescent="0.25">
      <c r="B128" s="49"/>
      <c r="C128" s="49" t="s">
        <v>119</v>
      </c>
      <c r="D128" s="51"/>
      <c r="E128" s="50"/>
      <c r="F128" s="50"/>
      <c r="G128" s="50"/>
      <c r="H128" s="50"/>
      <c r="I128" s="50"/>
      <c r="J128" s="50"/>
    </row>
    <row r="129" spans="2:10" x14ac:dyDescent="0.25">
      <c r="B129" s="49"/>
      <c r="C129" s="49"/>
      <c r="D129" s="51"/>
      <c r="E129" s="50"/>
      <c r="F129" s="50"/>
      <c r="G129" s="50"/>
      <c r="H129" s="50"/>
      <c r="I129" s="50"/>
      <c r="J129" s="50"/>
    </row>
    <row r="130" spans="2:10" x14ac:dyDescent="0.25">
      <c r="B130" s="49"/>
      <c r="C130" s="49"/>
      <c r="D130" s="51"/>
      <c r="E130" s="50"/>
      <c r="F130" s="50"/>
      <c r="G130" s="50"/>
      <c r="H130" s="50"/>
      <c r="I130" s="50"/>
      <c r="J130" s="50"/>
    </row>
    <row r="131" spans="2:10" x14ac:dyDescent="0.25">
      <c r="B131" s="49"/>
      <c r="C131" s="49"/>
      <c r="D131" s="51"/>
      <c r="E131" s="50"/>
      <c r="F131" s="50"/>
      <c r="G131" s="50"/>
      <c r="H131" s="50"/>
      <c r="I131" s="50"/>
      <c r="J131" s="50"/>
    </row>
    <row r="132" spans="2:10" x14ac:dyDescent="0.25">
      <c r="B132" s="49"/>
      <c r="C132" s="49"/>
      <c r="D132" s="51"/>
      <c r="E132" s="50"/>
      <c r="F132" s="50"/>
      <c r="G132" s="50"/>
      <c r="H132" s="50"/>
      <c r="I132" s="50"/>
      <c r="J132" s="50"/>
    </row>
    <row r="133" spans="2:10" x14ac:dyDescent="0.25">
      <c r="B133" s="49"/>
      <c r="C133" s="49"/>
      <c r="D133" s="51"/>
      <c r="E133" s="50"/>
      <c r="F133" s="50"/>
      <c r="G133" s="50"/>
      <c r="H133" s="50"/>
      <c r="I133" s="50"/>
      <c r="J133" s="50"/>
    </row>
    <row r="134" spans="2:10" x14ac:dyDescent="0.25">
      <c r="B134" s="49"/>
      <c r="C134" s="49"/>
      <c r="D134" s="51"/>
      <c r="E134" s="50"/>
      <c r="F134" s="50"/>
      <c r="G134" s="50"/>
      <c r="H134" s="50"/>
      <c r="I134" s="50"/>
      <c r="J134" s="50"/>
    </row>
    <row r="135" spans="2:10" x14ac:dyDescent="0.25">
      <c r="B135" s="49"/>
      <c r="C135" s="49"/>
      <c r="D135" s="51"/>
      <c r="E135" s="50"/>
      <c r="F135" s="50"/>
      <c r="G135" s="50"/>
      <c r="H135" s="50"/>
      <c r="I135" s="50"/>
      <c r="J135" s="50"/>
    </row>
    <row r="136" spans="2:10" x14ac:dyDescent="0.25">
      <c r="B136" s="49"/>
      <c r="C136" s="49"/>
      <c r="D136" s="51"/>
      <c r="E136" s="50"/>
      <c r="F136" s="50"/>
      <c r="G136" s="50"/>
      <c r="H136" s="50"/>
      <c r="I136" s="50"/>
      <c r="J136" s="50"/>
    </row>
    <row r="137" spans="2:10" x14ac:dyDescent="0.25">
      <c r="B137" s="49"/>
      <c r="C137" s="49"/>
      <c r="D137" s="51"/>
      <c r="E137" s="50"/>
      <c r="F137" s="50"/>
      <c r="G137" s="50"/>
      <c r="H137" s="50"/>
      <c r="I137" s="50"/>
      <c r="J137" s="50"/>
    </row>
    <row r="138" spans="2:10" x14ac:dyDescent="0.25">
      <c r="B138" s="49"/>
      <c r="C138" s="49"/>
      <c r="D138" s="51"/>
      <c r="E138" s="50"/>
      <c r="F138" s="50"/>
      <c r="G138" s="50"/>
      <c r="H138" s="50"/>
      <c r="I138" s="50"/>
      <c r="J138" s="50"/>
    </row>
    <row r="139" spans="2:10" x14ac:dyDescent="0.25">
      <c r="B139" s="49"/>
      <c r="C139" s="49"/>
      <c r="D139" s="51"/>
      <c r="E139" s="50"/>
      <c r="F139" s="50"/>
      <c r="G139" s="50"/>
      <c r="H139" s="50"/>
      <c r="I139" s="50"/>
      <c r="J139" s="50"/>
    </row>
    <row r="140" spans="2:10" x14ac:dyDescent="0.25">
      <c r="B140" s="49"/>
      <c r="C140" s="49"/>
      <c r="D140" s="51"/>
      <c r="E140" s="50"/>
      <c r="F140" s="50"/>
      <c r="G140" s="50"/>
      <c r="H140" s="50"/>
      <c r="I140" s="50"/>
      <c r="J140" s="50"/>
    </row>
    <row r="141" spans="2:10" x14ac:dyDescent="0.25">
      <c r="B141" s="49"/>
      <c r="C141" s="49"/>
      <c r="D141" s="51"/>
      <c r="E141" s="50"/>
      <c r="F141" s="50"/>
      <c r="G141" s="50"/>
      <c r="H141" s="50"/>
      <c r="I141" s="50"/>
      <c r="J141" s="50"/>
    </row>
    <row r="142" spans="2:10" x14ac:dyDescent="0.25">
      <c r="B142" s="49"/>
      <c r="C142" s="49"/>
      <c r="D142" s="51"/>
      <c r="E142" s="50"/>
      <c r="F142" s="50"/>
      <c r="G142" s="50"/>
      <c r="H142" s="50"/>
      <c r="I142" s="50"/>
      <c r="J142" s="50"/>
    </row>
    <row r="143" spans="2:10" x14ac:dyDescent="0.25">
      <c r="B143" s="49"/>
      <c r="C143" s="49"/>
      <c r="D143" s="51"/>
      <c r="E143" s="50"/>
      <c r="F143" s="50"/>
      <c r="G143" s="50"/>
      <c r="H143" s="50"/>
      <c r="I143" s="50"/>
      <c r="J143" s="50"/>
    </row>
    <row r="144" spans="2:10" x14ac:dyDescent="0.25">
      <c r="B144" s="49"/>
      <c r="C144" s="49"/>
      <c r="D144" s="51"/>
      <c r="E144" s="50"/>
      <c r="F144" s="50"/>
      <c r="G144" s="50"/>
      <c r="H144" s="50"/>
      <c r="I144" s="50"/>
      <c r="J144" s="50"/>
    </row>
    <row r="145" spans="2:10" x14ac:dyDescent="0.25">
      <c r="B145" s="49"/>
      <c r="C145" s="49"/>
      <c r="D145" s="51"/>
      <c r="E145" s="50"/>
      <c r="F145" s="50"/>
      <c r="G145" s="50"/>
      <c r="H145" s="50"/>
      <c r="I145" s="50"/>
      <c r="J145" s="50"/>
    </row>
    <row r="146" spans="2:10" x14ac:dyDescent="0.25">
      <c r="B146" s="49"/>
      <c r="C146" s="49"/>
      <c r="D146" s="51"/>
      <c r="E146" s="50"/>
      <c r="F146" s="50"/>
      <c r="G146" s="50"/>
      <c r="H146" s="50"/>
      <c r="I146" s="50"/>
      <c r="J146" s="50"/>
    </row>
    <row r="147" spans="2:10" x14ac:dyDescent="0.25">
      <c r="B147" s="49"/>
      <c r="C147" s="49"/>
      <c r="D147" s="51"/>
      <c r="E147" s="50"/>
      <c r="F147" s="50"/>
      <c r="G147" s="50"/>
      <c r="H147" s="50"/>
      <c r="I147" s="50"/>
      <c r="J147" s="50"/>
    </row>
    <row r="148" spans="2:10" x14ac:dyDescent="0.25">
      <c r="B148" s="49"/>
      <c r="C148" s="49"/>
      <c r="D148" s="51"/>
      <c r="E148" s="50"/>
      <c r="F148" s="50"/>
      <c r="G148" s="50"/>
      <c r="H148" s="50"/>
      <c r="I148" s="50"/>
      <c r="J148" s="50"/>
    </row>
    <row r="149" spans="2:10" x14ac:dyDescent="0.25">
      <c r="B149" s="49"/>
      <c r="C149" s="49"/>
      <c r="D149" s="51"/>
      <c r="E149" s="50"/>
      <c r="F149" s="50"/>
      <c r="G149" s="50"/>
      <c r="H149" s="50"/>
      <c r="I149" s="50"/>
      <c r="J149" s="50"/>
    </row>
    <row r="150" spans="2:10" x14ac:dyDescent="0.25">
      <c r="B150" s="49"/>
      <c r="C150" s="49"/>
      <c r="D150" s="51"/>
      <c r="E150" s="50"/>
      <c r="F150" s="50"/>
      <c r="G150" s="50"/>
      <c r="H150" s="50"/>
      <c r="I150" s="50"/>
      <c r="J150" s="50"/>
    </row>
    <row r="151" spans="2:10" x14ac:dyDescent="0.25">
      <c r="B151" s="49"/>
      <c r="C151" s="49"/>
      <c r="D151" s="51"/>
      <c r="E151" s="50"/>
      <c r="F151" s="50"/>
      <c r="G151" s="50"/>
      <c r="H151" s="50"/>
      <c r="I151" s="50"/>
      <c r="J151" s="50"/>
    </row>
    <row r="152" spans="2:10" x14ac:dyDescent="0.25">
      <c r="B152" s="49"/>
      <c r="C152" s="49"/>
      <c r="D152" s="51"/>
      <c r="E152" s="50"/>
      <c r="F152" s="50"/>
      <c r="G152" s="50"/>
      <c r="H152" s="50"/>
      <c r="I152" s="50"/>
      <c r="J152" s="50"/>
    </row>
    <row r="153" spans="2:10" x14ac:dyDescent="0.25">
      <c r="B153" s="49"/>
      <c r="C153" s="49"/>
      <c r="D153" s="51"/>
      <c r="E153" s="50"/>
      <c r="F153" s="50"/>
      <c r="G153" s="50"/>
      <c r="H153" s="50"/>
      <c r="I153" s="50"/>
      <c r="J153" s="50"/>
    </row>
    <row r="154" spans="2:10" x14ac:dyDescent="0.25">
      <c r="B154" s="49"/>
      <c r="C154" s="49"/>
      <c r="D154" s="51"/>
      <c r="E154" s="50"/>
      <c r="F154" s="50"/>
      <c r="G154" s="50"/>
      <c r="H154" s="50"/>
      <c r="I154" s="50"/>
      <c r="J154" s="50"/>
    </row>
    <row r="155" spans="2:10" x14ac:dyDescent="0.25">
      <c r="B155" s="49"/>
      <c r="C155" s="49"/>
      <c r="D155" s="51"/>
      <c r="E155" s="50"/>
      <c r="F155" s="50"/>
      <c r="G155" s="50"/>
      <c r="H155" s="50"/>
      <c r="I155" s="50"/>
      <c r="J155" s="50"/>
    </row>
    <row r="156" spans="2:10" x14ac:dyDescent="0.25">
      <c r="B156" s="49"/>
      <c r="C156" s="49"/>
      <c r="D156" s="51"/>
      <c r="E156" s="50"/>
      <c r="F156" s="50"/>
      <c r="G156" s="50"/>
      <c r="H156" s="50"/>
      <c r="I156" s="50"/>
      <c r="J156" s="50"/>
    </row>
    <row r="157" spans="2:10" x14ac:dyDescent="0.25">
      <c r="B157" s="49"/>
      <c r="C157" s="49"/>
      <c r="D157" s="51"/>
      <c r="E157" s="50"/>
      <c r="F157" s="50"/>
      <c r="G157" s="50"/>
      <c r="H157" s="50"/>
      <c r="I157" s="50"/>
      <c r="J157" s="50"/>
    </row>
    <row r="158" spans="2:10" x14ac:dyDescent="0.25">
      <c r="B158" s="49"/>
      <c r="C158" s="49"/>
      <c r="D158" s="51"/>
      <c r="E158" s="50"/>
      <c r="F158" s="50"/>
      <c r="G158" s="50"/>
      <c r="H158" s="50"/>
      <c r="I158" s="50"/>
      <c r="J158" s="50"/>
    </row>
    <row r="159" spans="2:10" x14ac:dyDescent="0.25">
      <c r="B159" s="49"/>
      <c r="C159" s="49"/>
      <c r="D159" s="51"/>
      <c r="E159" s="50"/>
      <c r="F159" s="50"/>
      <c r="G159" s="50"/>
      <c r="H159" s="50"/>
      <c r="I159" s="50"/>
      <c r="J159" s="50"/>
    </row>
    <row r="160" spans="2:10" x14ac:dyDescent="0.25">
      <c r="B160" s="49"/>
      <c r="C160" s="49"/>
      <c r="D160" s="51"/>
      <c r="E160" s="50"/>
      <c r="F160" s="50"/>
      <c r="G160" s="50"/>
      <c r="H160" s="50"/>
      <c r="I160" s="50"/>
      <c r="J160" s="50"/>
    </row>
    <row r="161" spans="2:10" x14ac:dyDescent="0.25">
      <c r="B161" s="49"/>
      <c r="C161" s="49"/>
      <c r="D161" s="51"/>
      <c r="E161" s="50"/>
      <c r="F161" s="50"/>
      <c r="G161" s="50"/>
      <c r="H161" s="50"/>
      <c r="I161" s="50"/>
      <c r="J161" s="50"/>
    </row>
    <row r="162" spans="2:10" x14ac:dyDescent="0.25">
      <c r="B162" s="49"/>
      <c r="C162" s="49"/>
      <c r="D162" s="51"/>
      <c r="E162" s="50"/>
      <c r="F162" s="50"/>
      <c r="G162" s="50"/>
      <c r="H162" s="50"/>
      <c r="I162" s="50"/>
      <c r="J162" s="50"/>
    </row>
    <row r="163" spans="2:10" x14ac:dyDescent="0.25">
      <c r="B163" s="49"/>
      <c r="C163" s="49"/>
      <c r="D163" s="51"/>
      <c r="E163" s="50"/>
      <c r="F163" s="50"/>
      <c r="G163" s="50"/>
      <c r="H163" s="50"/>
      <c r="I163" s="50"/>
      <c r="J163" s="50"/>
    </row>
    <row r="164" spans="2:10" x14ac:dyDescent="0.25">
      <c r="B164" s="49"/>
      <c r="C164" s="49"/>
      <c r="D164" s="51"/>
      <c r="E164" s="50"/>
      <c r="F164" s="50"/>
      <c r="G164" s="50"/>
      <c r="H164" s="50"/>
      <c r="I164" s="50"/>
      <c r="J164" s="50"/>
    </row>
    <row r="165" spans="2:10" x14ac:dyDescent="0.25">
      <c r="B165" s="49"/>
      <c r="C165" s="49"/>
      <c r="D165" s="51"/>
      <c r="E165" s="50"/>
      <c r="F165" s="50"/>
      <c r="G165" s="50"/>
      <c r="H165" s="50"/>
      <c r="I165" s="50"/>
      <c r="J165" s="50"/>
    </row>
    <row r="166" spans="2:10" x14ac:dyDescent="0.25">
      <c r="B166" s="49"/>
      <c r="C166" s="49"/>
      <c r="D166" s="51"/>
      <c r="E166" s="50"/>
      <c r="F166" s="50"/>
      <c r="G166" s="50"/>
      <c r="H166" s="50"/>
      <c r="I166" s="50"/>
      <c r="J166" s="50"/>
    </row>
    <row r="167" spans="2:10" x14ac:dyDescent="0.25">
      <c r="B167" s="49"/>
      <c r="C167" s="49"/>
      <c r="D167" s="51"/>
      <c r="E167" s="50"/>
      <c r="F167" s="50"/>
      <c r="G167" s="50"/>
      <c r="H167" s="50"/>
      <c r="I167" s="50"/>
      <c r="J167" s="50"/>
    </row>
    <row r="168" spans="2:10" x14ac:dyDescent="0.25">
      <c r="B168" s="49"/>
      <c r="C168" s="49"/>
      <c r="D168" s="51"/>
      <c r="E168" s="50"/>
      <c r="F168" s="50"/>
      <c r="G168" s="50"/>
      <c r="H168" s="50"/>
      <c r="I168" s="50"/>
      <c r="J168" s="50"/>
    </row>
    <row r="169" spans="2:10" x14ac:dyDescent="0.25">
      <c r="B169" s="49"/>
      <c r="C169" s="49"/>
      <c r="D169" s="51"/>
      <c r="E169" s="50"/>
      <c r="F169" s="50"/>
      <c r="G169" s="50"/>
      <c r="H169" s="50"/>
      <c r="I169" s="50"/>
      <c r="J169" s="50"/>
    </row>
    <row r="170" spans="2:10" x14ac:dyDescent="0.25">
      <c r="B170" s="49"/>
      <c r="C170" s="49"/>
      <c r="D170" s="51"/>
      <c r="E170" s="50"/>
      <c r="F170" s="50"/>
      <c r="G170" s="50"/>
      <c r="H170" s="50"/>
      <c r="I170" s="50"/>
      <c r="J170" s="50"/>
    </row>
    <row r="171" spans="2:10" x14ac:dyDescent="0.25">
      <c r="B171" s="49"/>
      <c r="C171" s="49"/>
      <c r="D171" s="51"/>
      <c r="E171" s="50"/>
      <c r="F171" s="50"/>
      <c r="G171" s="50"/>
      <c r="H171" s="50"/>
      <c r="I171" s="50"/>
      <c r="J171" s="50"/>
    </row>
    <row r="172" spans="2:10" x14ac:dyDescent="0.25">
      <c r="B172" s="49"/>
      <c r="C172" s="49"/>
      <c r="D172" s="51"/>
      <c r="E172" s="50"/>
      <c r="F172" s="50"/>
      <c r="G172" s="50"/>
      <c r="H172" s="50"/>
      <c r="I172" s="50"/>
      <c r="J172" s="50"/>
    </row>
    <row r="173" spans="2:10" x14ac:dyDescent="0.25">
      <c r="B173" s="49"/>
      <c r="C173" s="49"/>
      <c r="D173" s="51"/>
      <c r="E173" s="50"/>
      <c r="F173" s="50"/>
      <c r="G173" s="50"/>
      <c r="H173" s="50"/>
      <c r="I173" s="50"/>
      <c r="J173" s="50"/>
    </row>
    <row r="174" spans="2:10" x14ac:dyDescent="0.25">
      <c r="B174" s="49"/>
      <c r="C174" s="49"/>
      <c r="D174" s="51"/>
      <c r="E174" s="50"/>
      <c r="F174" s="50"/>
      <c r="G174" s="50"/>
      <c r="H174" s="50"/>
      <c r="I174" s="50"/>
      <c r="J174" s="50"/>
    </row>
    <row r="175" spans="2:10" x14ac:dyDescent="0.25">
      <c r="B175" s="49"/>
      <c r="C175" s="49"/>
      <c r="D175" s="51"/>
      <c r="E175" s="50"/>
      <c r="F175" s="50"/>
      <c r="G175" s="50"/>
      <c r="H175" s="50"/>
      <c r="I175" s="50"/>
      <c r="J175" s="50"/>
    </row>
    <row r="176" spans="2:10" x14ac:dyDescent="0.25">
      <c r="B176" s="49"/>
      <c r="C176" s="49"/>
      <c r="D176" s="51"/>
      <c r="E176" s="50"/>
      <c r="F176" s="50"/>
      <c r="G176" s="50"/>
      <c r="H176" s="50"/>
      <c r="I176" s="50"/>
      <c r="J176" s="50"/>
    </row>
    <row r="177" spans="2:10" x14ac:dyDescent="0.25">
      <c r="B177" s="49"/>
      <c r="C177" s="49"/>
      <c r="D177" s="51"/>
      <c r="E177" s="50"/>
      <c r="F177" s="50"/>
      <c r="G177" s="50"/>
      <c r="H177" s="50"/>
      <c r="I177" s="50"/>
      <c r="J177" s="50"/>
    </row>
    <row r="178" spans="2:10" x14ac:dyDescent="0.25">
      <c r="B178" s="49"/>
      <c r="C178" s="49"/>
      <c r="D178" s="51"/>
      <c r="E178" s="50"/>
      <c r="F178" s="50"/>
      <c r="G178" s="50"/>
      <c r="H178" s="50"/>
      <c r="I178" s="50"/>
      <c r="J178" s="50"/>
    </row>
    <row r="179" spans="2:10" x14ac:dyDescent="0.25">
      <c r="B179" s="49"/>
      <c r="C179" s="49"/>
      <c r="D179" s="51"/>
      <c r="E179" s="50"/>
      <c r="F179" s="50"/>
      <c r="G179" s="50"/>
      <c r="H179" s="50"/>
      <c r="I179" s="50"/>
      <c r="J179" s="50"/>
    </row>
    <row r="180" spans="2:10" x14ac:dyDescent="0.25">
      <c r="B180" s="49"/>
      <c r="C180" s="49"/>
      <c r="D180" s="51"/>
      <c r="E180" s="50"/>
      <c r="F180" s="50"/>
      <c r="G180" s="50"/>
      <c r="H180" s="50"/>
      <c r="I180" s="50"/>
      <c r="J180" s="50"/>
    </row>
    <row r="181" spans="2:10" x14ac:dyDescent="0.25">
      <c r="B181" s="49"/>
      <c r="C181" s="49"/>
      <c r="D181" s="51"/>
      <c r="E181" s="50"/>
      <c r="F181" s="50"/>
      <c r="G181" s="50"/>
      <c r="H181" s="50"/>
      <c r="I181" s="50"/>
      <c r="J181" s="50"/>
    </row>
    <row r="182" spans="2:10" x14ac:dyDescent="0.25">
      <c r="B182" s="49"/>
      <c r="C182" s="49"/>
      <c r="D182" s="51"/>
      <c r="E182" s="50"/>
      <c r="F182" s="50"/>
      <c r="G182" s="50"/>
      <c r="H182" s="50"/>
      <c r="I182" s="50"/>
      <c r="J182" s="50"/>
    </row>
    <row r="183" spans="2:10" x14ac:dyDescent="0.25">
      <c r="B183" s="49"/>
      <c r="C183" s="49"/>
      <c r="D183" s="51"/>
      <c r="E183" s="50"/>
      <c r="F183" s="50"/>
      <c r="G183" s="50"/>
      <c r="H183" s="50"/>
      <c r="I183" s="50"/>
      <c r="J183" s="50"/>
    </row>
    <row r="184" spans="2:10" x14ac:dyDescent="0.25">
      <c r="B184" s="49"/>
      <c r="C184" s="49"/>
      <c r="D184" s="51"/>
      <c r="E184" s="50"/>
      <c r="F184" s="50"/>
      <c r="G184" s="50"/>
      <c r="H184" s="50"/>
      <c r="I184" s="50"/>
      <c r="J184" s="50"/>
    </row>
    <row r="185" spans="2:10" x14ac:dyDescent="0.25">
      <c r="B185" s="49"/>
      <c r="C185" s="49"/>
      <c r="D185" s="51"/>
      <c r="E185" s="50"/>
      <c r="F185" s="50"/>
      <c r="G185" s="50"/>
      <c r="H185" s="50"/>
      <c r="I185" s="50"/>
      <c r="J185" s="50"/>
    </row>
    <row r="186" spans="2:10" x14ac:dyDescent="0.25">
      <c r="B186" s="49"/>
      <c r="C186" s="49"/>
      <c r="D186" s="51"/>
      <c r="E186" s="50"/>
      <c r="F186" s="50"/>
      <c r="G186" s="50"/>
      <c r="H186" s="50"/>
      <c r="I186" s="50"/>
      <c r="J186" s="50"/>
    </row>
    <row r="187" spans="2:10" x14ac:dyDescent="0.25">
      <c r="B187" s="49"/>
      <c r="C187" s="49"/>
      <c r="D187" s="51"/>
      <c r="E187" s="50"/>
      <c r="F187" s="50"/>
      <c r="G187" s="50"/>
      <c r="H187" s="50"/>
      <c r="I187" s="50"/>
      <c r="J187" s="50"/>
    </row>
    <row r="188" spans="2:10" x14ac:dyDescent="0.25">
      <c r="B188" s="49"/>
      <c r="C188" s="49"/>
      <c r="D188" s="51"/>
      <c r="E188" s="50"/>
      <c r="F188" s="50"/>
      <c r="G188" s="50"/>
      <c r="H188" s="50"/>
      <c r="I188" s="50"/>
      <c r="J188" s="50"/>
    </row>
    <row r="189" spans="2:10" x14ac:dyDescent="0.25">
      <c r="B189" s="49"/>
      <c r="C189" s="49"/>
      <c r="D189" s="51"/>
      <c r="E189" s="50"/>
      <c r="F189" s="50"/>
      <c r="G189" s="50"/>
      <c r="H189" s="50"/>
      <c r="I189" s="50"/>
      <c r="J189" s="50"/>
    </row>
    <row r="190" spans="2:10" x14ac:dyDescent="0.25">
      <c r="B190" s="49"/>
      <c r="C190" s="49"/>
      <c r="D190" s="51"/>
      <c r="E190" s="50"/>
      <c r="F190" s="50"/>
      <c r="G190" s="50"/>
      <c r="H190" s="50"/>
      <c r="I190" s="50"/>
      <c r="J190" s="50"/>
    </row>
    <row r="191" spans="2:10" x14ac:dyDescent="0.25">
      <c r="B191" s="49"/>
      <c r="C191" s="49"/>
      <c r="D191" s="51"/>
      <c r="E191" s="50"/>
      <c r="F191" s="50"/>
      <c r="G191" s="50"/>
      <c r="H191" s="50"/>
      <c r="I191" s="50"/>
      <c r="J191" s="50"/>
    </row>
    <row r="192" spans="2:10" x14ac:dyDescent="0.25">
      <c r="B192" s="49"/>
      <c r="C192" s="49"/>
      <c r="D192" s="51"/>
      <c r="E192" s="50"/>
      <c r="F192" s="50"/>
      <c r="G192" s="50"/>
      <c r="H192" s="50"/>
      <c r="I192" s="50"/>
      <c r="J192" s="50"/>
    </row>
    <row r="193" spans="2:10" x14ac:dyDescent="0.25">
      <c r="B193" s="49"/>
      <c r="C193" s="49"/>
      <c r="D193" s="51"/>
      <c r="E193" s="50"/>
      <c r="F193" s="50"/>
      <c r="G193" s="50"/>
      <c r="H193" s="50"/>
      <c r="I193" s="50"/>
      <c r="J193" s="50"/>
    </row>
    <row r="194" spans="2:10" x14ac:dyDescent="0.25">
      <c r="B194" s="49"/>
      <c r="C194" s="49"/>
      <c r="D194" s="51"/>
      <c r="E194" s="50"/>
      <c r="F194" s="50"/>
      <c r="G194" s="50"/>
      <c r="H194" s="50"/>
      <c r="I194" s="50"/>
      <c r="J194" s="50"/>
    </row>
    <row r="195" spans="2:10" x14ac:dyDescent="0.25">
      <c r="B195" s="49"/>
      <c r="C195" s="49"/>
      <c r="D195" s="51"/>
      <c r="E195" s="50"/>
      <c r="F195" s="50"/>
      <c r="G195" s="50"/>
      <c r="H195" s="50"/>
      <c r="I195" s="50"/>
      <c r="J195" s="50"/>
    </row>
    <row r="196" spans="2:10" x14ac:dyDescent="0.25">
      <c r="B196" s="49"/>
      <c r="C196" s="49"/>
      <c r="D196" s="51"/>
      <c r="E196" s="50"/>
      <c r="F196" s="50"/>
      <c r="G196" s="50"/>
      <c r="H196" s="50"/>
      <c r="I196" s="50"/>
      <c r="J196" s="50"/>
    </row>
    <row r="197" spans="2:10" x14ac:dyDescent="0.25">
      <c r="B197" s="49"/>
      <c r="C197" s="49"/>
      <c r="D197" s="51"/>
      <c r="E197" s="50"/>
      <c r="F197" s="50"/>
      <c r="G197" s="50"/>
      <c r="H197" s="50"/>
      <c r="I197" s="50"/>
      <c r="J197" s="50"/>
    </row>
    <row r="198" spans="2:10" x14ac:dyDescent="0.25">
      <c r="B198" s="49"/>
      <c r="C198" s="49"/>
      <c r="D198" s="51"/>
      <c r="E198" s="50"/>
      <c r="F198" s="50"/>
      <c r="G198" s="50"/>
      <c r="H198" s="50"/>
      <c r="I198" s="50"/>
      <c r="J198" s="50"/>
    </row>
    <row r="199" spans="2:10" x14ac:dyDescent="0.25">
      <c r="B199" s="49"/>
      <c r="C199" s="49"/>
      <c r="D199" s="51"/>
      <c r="E199" s="50"/>
      <c r="F199" s="50"/>
      <c r="G199" s="50"/>
      <c r="H199" s="50"/>
      <c r="I199" s="50"/>
      <c r="J199" s="50"/>
    </row>
    <row r="200" spans="2:10" x14ac:dyDescent="0.25">
      <c r="B200" s="49"/>
      <c r="C200" s="49"/>
      <c r="D200" s="51"/>
      <c r="E200" s="50"/>
      <c r="F200" s="50"/>
      <c r="G200" s="50"/>
      <c r="H200" s="50"/>
      <c r="I200" s="50"/>
      <c r="J200" s="50"/>
    </row>
    <row r="201" spans="2:10" x14ac:dyDescent="0.25">
      <c r="B201" s="49"/>
      <c r="C201" s="49"/>
      <c r="D201" s="51"/>
      <c r="E201" s="50"/>
      <c r="F201" s="50"/>
      <c r="G201" s="50"/>
      <c r="H201" s="50"/>
      <c r="I201" s="50"/>
      <c r="J201" s="50"/>
    </row>
    <row r="202" spans="2:10" x14ac:dyDescent="0.25">
      <c r="B202" s="49"/>
      <c r="C202" s="49"/>
      <c r="D202" s="51"/>
      <c r="E202" s="50"/>
      <c r="F202" s="50"/>
      <c r="G202" s="50"/>
      <c r="H202" s="50"/>
      <c r="I202" s="50"/>
      <c r="J202" s="50"/>
    </row>
    <row r="203" spans="2:10" x14ac:dyDescent="0.25">
      <c r="B203" s="49"/>
      <c r="C203" s="49"/>
      <c r="D203" s="51"/>
      <c r="E203" s="50"/>
      <c r="F203" s="50"/>
      <c r="G203" s="50"/>
      <c r="H203" s="50"/>
      <c r="I203" s="50"/>
      <c r="J203" s="50"/>
    </row>
    <row r="204" spans="2:10" x14ac:dyDescent="0.25">
      <c r="B204" s="49"/>
      <c r="C204" s="49"/>
      <c r="D204" s="51"/>
      <c r="E204" s="50"/>
      <c r="F204" s="50"/>
      <c r="G204" s="50"/>
      <c r="H204" s="50"/>
      <c r="I204" s="50"/>
      <c r="J204" s="50"/>
    </row>
    <row r="205" spans="2:10" x14ac:dyDescent="0.25">
      <c r="B205" s="49"/>
      <c r="C205" s="49"/>
      <c r="D205" s="51"/>
      <c r="E205" s="50"/>
      <c r="F205" s="50"/>
      <c r="G205" s="50"/>
      <c r="H205" s="50"/>
      <c r="I205" s="50"/>
      <c r="J205" s="50"/>
    </row>
    <row r="206" spans="2:10" x14ac:dyDescent="0.25">
      <c r="B206" s="49"/>
      <c r="C206" s="49"/>
      <c r="D206" s="51"/>
      <c r="E206" s="50"/>
      <c r="F206" s="50"/>
      <c r="G206" s="50"/>
      <c r="H206" s="50"/>
      <c r="I206" s="50"/>
      <c r="J206" s="50"/>
    </row>
    <row r="207" spans="2:10" x14ac:dyDescent="0.25">
      <c r="B207" s="49"/>
      <c r="C207" s="49"/>
      <c r="D207" s="51"/>
      <c r="E207" s="50"/>
      <c r="F207" s="50"/>
      <c r="G207" s="50"/>
      <c r="H207" s="50"/>
      <c r="I207" s="50"/>
      <c r="J207" s="50"/>
    </row>
    <row r="208" spans="2:10" x14ac:dyDescent="0.25">
      <c r="B208" s="49"/>
      <c r="C208" s="49"/>
      <c r="D208" s="51"/>
      <c r="E208" s="50"/>
      <c r="F208" s="50"/>
      <c r="G208" s="50"/>
      <c r="H208" s="50"/>
      <c r="I208" s="50"/>
      <c r="J208" s="50"/>
    </row>
    <row r="209" spans="2:10" x14ac:dyDescent="0.25">
      <c r="B209" s="49"/>
      <c r="C209" s="49"/>
      <c r="D209" s="51"/>
      <c r="E209" s="50"/>
      <c r="F209" s="50"/>
      <c r="G209" s="50"/>
      <c r="H209" s="50"/>
      <c r="I209" s="50"/>
      <c r="J209" s="50"/>
    </row>
    <row r="210" spans="2:10" x14ac:dyDescent="0.25">
      <c r="B210" s="49"/>
      <c r="C210" s="49"/>
      <c r="D210" s="51"/>
      <c r="E210" s="50"/>
      <c r="F210" s="50"/>
      <c r="G210" s="50"/>
      <c r="H210" s="50"/>
      <c r="I210" s="50"/>
      <c r="J210" s="50"/>
    </row>
    <row r="211" spans="2:10" x14ac:dyDescent="0.25">
      <c r="B211" s="49"/>
      <c r="C211" s="49"/>
      <c r="D211" s="51"/>
      <c r="E211" s="50"/>
      <c r="F211" s="50"/>
      <c r="G211" s="50"/>
      <c r="H211" s="50"/>
      <c r="I211" s="50"/>
      <c r="J211" s="50"/>
    </row>
    <row r="212" spans="2:10" x14ac:dyDescent="0.25">
      <c r="B212" s="49"/>
      <c r="C212" s="49"/>
      <c r="D212" s="51"/>
      <c r="E212" s="50"/>
      <c r="F212" s="50"/>
      <c r="G212" s="50"/>
      <c r="H212" s="50"/>
      <c r="I212" s="50"/>
      <c r="J212" s="50"/>
    </row>
    <row r="213" spans="2:10" x14ac:dyDescent="0.25">
      <c r="B213" s="49"/>
      <c r="C213" s="49"/>
      <c r="D213" s="51"/>
      <c r="E213" s="50"/>
      <c r="F213" s="50"/>
      <c r="G213" s="50"/>
      <c r="H213" s="50"/>
      <c r="I213" s="50"/>
      <c r="J213" s="50"/>
    </row>
    <row r="214" spans="2:10" x14ac:dyDescent="0.25">
      <c r="B214" s="49"/>
      <c r="C214" s="49"/>
      <c r="D214" s="51"/>
      <c r="E214" s="50"/>
      <c r="F214" s="50"/>
      <c r="G214" s="50"/>
      <c r="H214" s="50"/>
      <c r="I214" s="50"/>
      <c r="J214" s="50"/>
    </row>
    <row r="215" spans="2:10" x14ac:dyDescent="0.25">
      <c r="B215" s="49"/>
      <c r="C215" s="49"/>
      <c r="D215" s="51"/>
      <c r="E215" s="50"/>
      <c r="F215" s="50"/>
      <c r="G215" s="50"/>
      <c r="H215" s="50"/>
      <c r="I215" s="50"/>
      <c r="J215" s="50"/>
    </row>
    <row r="216" spans="2:10" x14ac:dyDescent="0.25">
      <c r="B216" s="49"/>
      <c r="C216" s="49"/>
      <c r="D216" s="51"/>
      <c r="E216" s="50"/>
      <c r="F216" s="50"/>
      <c r="G216" s="50"/>
      <c r="H216" s="50"/>
      <c r="I216" s="50"/>
      <c r="J216" s="50"/>
    </row>
    <row r="217" spans="2:10" x14ac:dyDescent="0.25">
      <c r="B217" s="49"/>
      <c r="C217" s="49"/>
      <c r="D217" s="51"/>
      <c r="E217" s="50"/>
      <c r="F217" s="50"/>
      <c r="G217" s="50"/>
      <c r="H217" s="50"/>
      <c r="I217" s="50"/>
      <c r="J217" s="50"/>
    </row>
    <row r="218" spans="2:10" x14ac:dyDescent="0.25">
      <c r="B218" s="49"/>
      <c r="C218" s="49"/>
      <c r="D218" s="51"/>
      <c r="E218" s="50"/>
      <c r="F218" s="50"/>
      <c r="G218" s="50"/>
      <c r="H218" s="50"/>
      <c r="I218" s="50"/>
      <c r="J218" s="50"/>
    </row>
    <row r="219" spans="2:10" x14ac:dyDescent="0.25">
      <c r="B219" s="49"/>
      <c r="C219" s="49"/>
      <c r="D219" s="51"/>
      <c r="E219" s="50"/>
      <c r="F219" s="50"/>
      <c r="G219" s="50"/>
      <c r="H219" s="50"/>
      <c r="I219" s="50"/>
      <c r="J219" s="50"/>
    </row>
    <row r="220" spans="2:10" x14ac:dyDescent="0.25">
      <c r="B220" s="49"/>
      <c r="C220" s="49"/>
      <c r="D220" s="51"/>
      <c r="E220" s="50"/>
      <c r="F220" s="50"/>
      <c r="G220" s="50"/>
      <c r="H220" s="50"/>
      <c r="I220" s="50"/>
      <c r="J220" s="50"/>
    </row>
    <row r="221" spans="2:10" x14ac:dyDescent="0.25">
      <c r="B221" s="49"/>
      <c r="C221" s="49"/>
      <c r="D221" s="51"/>
      <c r="E221" s="50"/>
      <c r="F221" s="50"/>
      <c r="G221" s="50"/>
      <c r="H221" s="50"/>
      <c r="I221" s="50"/>
      <c r="J221" s="50"/>
    </row>
    <row r="222" spans="2:10" x14ac:dyDescent="0.25">
      <c r="B222" s="49"/>
      <c r="C222" s="49"/>
      <c r="D222" s="51"/>
      <c r="E222" s="50"/>
      <c r="F222" s="50"/>
      <c r="G222" s="50"/>
      <c r="H222" s="50"/>
      <c r="I222" s="50"/>
      <c r="J222" s="50"/>
    </row>
    <row r="223" spans="2:10" x14ac:dyDescent="0.25">
      <c r="B223" s="49"/>
      <c r="C223" s="49"/>
      <c r="D223" s="51"/>
      <c r="E223" s="50"/>
      <c r="F223" s="50"/>
      <c r="G223" s="50"/>
      <c r="H223" s="50"/>
      <c r="I223" s="50"/>
      <c r="J223" s="50"/>
    </row>
    <row r="224" spans="2:10" x14ac:dyDescent="0.25">
      <c r="B224" s="49"/>
      <c r="C224" s="49"/>
      <c r="D224" s="51"/>
      <c r="E224" s="50"/>
      <c r="F224" s="50"/>
      <c r="G224" s="50"/>
      <c r="H224" s="50"/>
      <c r="I224" s="50"/>
      <c r="J224" s="50"/>
    </row>
    <row r="225" spans="2:10" x14ac:dyDescent="0.25">
      <c r="B225" s="49"/>
      <c r="C225" s="49"/>
      <c r="D225" s="51"/>
      <c r="E225" s="50"/>
      <c r="F225" s="50"/>
      <c r="G225" s="50"/>
      <c r="H225" s="50"/>
      <c r="I225" s="50"/>
      <c r="J225" s="50"/>
    </row>
    <row r="226" spans="2:10" x14ac:dyDescent="0.25">
      <c r="B226" s="49"/>
      <c r="C226" s="49"/>
      <c r="D226" s="51"/>
      <c r="E226" s="50"/>
      <c r="F226" s="50"/>
      <c r="G226" s="50"/>
      <c r="H226" s="50"/>
      <c r="I226" s="50"/>
      <c r="J226" s="50"/>
    </row>
    <row r="227" spans="2:10" x14ac:dyDescent="0.25">
      <c r="B227" s="49"/>
      <c r="C227" s="49"/>
      <c r="D227" s="51"/>
      <c r="E227" s="50"/>
      <c r="F227" s="50"/>
      <c r="G227" s="50"/>
      <c r="H227" s="50"/>
      <c r="I227" s="50"/>
      <c r="J227" s="50"/>
    </row>
    <row r="228" spans="2:10" x14ac:dyDescent="0.25">
      <c r="B228" s="49"/>
      <c r="C228" s="49"/>
      <c r="D228" s="51"/>
      <c r="E228" s="50"/>
      <c r="F228" s="50"/>
      <c r="G228" s="50"/>
      <c r="H228" s="50"/>
      <c r="I228" s="50"/>
      <c r="J228" s="50"/>
    </row>
    <row r="229" spans="2:10" x14ac:dyDescent="0.25">
      <c r="B229" s="49"/>
      <c r="C229" s="49"/>
      <c r="D229" s="51"/>
      <c r="E229" s="50"/>
      <c r="F229" s="50"/>
      <c r="G229" s="50"/>
      <c r="H229" s="50"/>
      <c r="I229" s="50"/>
      <c r="J229" s="50"/>
    </row>
    <row r="230" spans="2:10" x14ac:dyDescent="0.25">
      <c r="B230" s="49"/>
      <c r="C230" s="49"/>
      <c r="D230" s="51"/>
      <c r="E230" s="50"/>
      <c r="F230" s="50"/>
      <c r="G230" s="50"/>
      <c r="H230" s="50"/>
      <c r="I230" s="50"/>
      <c r="J230" s="50"/>
    </row>
    <row r="231" spans="2:10" x14ac:dyDescent="0.25">
      <c r="B231" s="49"/>
      <c r="C231" s="49"/>
      <c r="D231" s="51"/>
      <c r="E231" s="50"/>
      <c r="F231" s="50"/>
      <c r="G231" s="50"/>
      <c r="H231" s="50"/>
      <c r="I231" s="50"/>
      <c r="J231" s="50"/>
    </row>
    <row r="232" spans="2:10" x14ac:dyDescent="0.25">
      <c r="B232" s="49"/>
      <c r="C232" s="49"/>
      <c r="D232" s="51"/>
      <c r="E232" s="50"/>
      <c r="F232" s="50"/>
      <c r="G232" s="50"/>
      <c r="H232" s="50"/>
      <c r="I232" s="50"/>
      <c r="J232" s="50"/>
    </row>
    <row r="233" spans="2:10" x14ac:dyDescent="0.25">
      <c r="B233" s="49"/>
      <c r="C233" s="49"/>
      <c r="D233" s="51"/>
      <c r="E233" s="50"/>
      <c r="F233" s="50"/>
      <c r="G233" s="50"/>
      <c r="H233" s="50"/>
      <c r="I233" s="50"/>
      <c r="J233" s="50"/>
    </row>
    <row r="234" spans="2:10" x14ac:dyDescent="0.25">
      <c r="B234" s="49"/>
      <c r="C234" s="49"/>
      <c r="D234" s="51"/>
      <c r="E234" s="50"/>
      <c r="F234" s="50"/>
      <c r="G234" s="50"/>
      <c r="H234" s="50"/>
      <c r="I234" s="50"/>
      <c r="J234" s="50"/>
    </row>
    <row r="235" spans="2:10" x14ac:dyDescent="0.25">
      <c r="B235" s="49"/>
      <c r="C235" s="49"/>
      <c r="D235" s="51"/>
      <c r="E235" s="50"/>
      <c r="F235" s="50"/>
      <c r="G235" s="50"/>
      <c r="H235" s="50"/>
      <c r="I235" s="50"/>
      <c r="J235" s="50"/>
    </row>
    <row r="236" spans="2:10" x14ac:dyDescent="0.25">
      <c r="B236" s="49"/>
      <c r="C236" s="49"/>
      <c r="D236" s="51"/>
      <c r="E236" s="50"/>
      <c r="F236" s="50"/>
      <c r="G236" s="50"/>
      <c r="H236" s="50"/>
      <c r="I236" s="50"/>
      <c r="J236" s="50"/>
    </row>
    <row r="237" spans="2:10" x14ac:dyDescent="0.25">
      <c r="B237" s="49"/>
      <c r="C237" s="49"/>
      <c r="D237" s="51"/>
      <c r="E237" s="50"/>
      <c r="F237" s="50"/>
      <c r="G237" s="50"/>
      <c r="H237" s="50"/>
      <c r="I237" s="50"/>
      <c r="J237" s="50"/>
    </row>
    <row r="238" spans="2:10" x14ac:dyDescent="0.25">
      <c r="B238" s="49"/>
      <c r="C238" s="49"/>
      <c r="D238" s="51"/>
      <c r="E238" s="50"/>
      <c r="F238" s="50"/>
      <c r="G238" s="50"/>
      <c r="H238" s="50"/>
      <c r="I238" s="50"/>
      <c r="J238" s="50"/>
    </row>
    <row r="239" spans="2:10" x14ac:dyDescent="0.25">
      <c r="B239" s="49"/>
      <c r="C239" s="49"/>
      <c r="D239" s="51"/>
      <c r="E239" s="50"/>
      <c r="F239" s="50"/>
      <c r="G239" s="50"/>
      <c r="H239" s="50"/>
      <c r="I239" s="50"/>
      <c r="J239" s="50"/>
    </row>
    <row r="240" spans="2:10" x14ac:dyDescent="0.25">
      <c r="B240" s="49"/>
      <c r="C240" s="49"/>
      <c r="D240" s="51"/>
      <c r="E240" s="50"/>
      <c r="F240" s="50"/>
      <c r="G240" s="50"/>
      <c r="H240" s="50"/>
      <c r="I240" s="50"/>
      <c r="J240" s="50"/>
    </row>
    <row r="241" spans="2:10" x14ac:dyDescent="0.25">
      <c r="B241" s="49"/>
      <c r="C241" s="49"/>
      <c r="D241" s="51"/>
      <c r="E241" s="50"/>
      <c r="F241" s="50"/>
      <c r="G241" s="50"/>
      <c r="H241" s="50"/>
      <c r="I241" s="50"/>
      <c r="J241" s="50"/>
    </row>
    <row r="242" spans="2:10" x14ac:dyDescent="0.25">
      <c r="B242" s="49"/>
      <c r="C242" s="49"/>
      <c r="D242" s="51"/>
      <c r="E242" s="50"/>
      <c r="F242" s="50"/>
      <c r="G242" s="50"/>
      <c r="H242" s="50"/>
      <c r="I242" s="50"/>
      <c r="J242" s="50"/>
    </row>
    <row r="243" spans="2:10" x14ac:dyDescent="0.25">
      <c r="B243" s="49"/>
      <c r="C243" s="49"/>
      <c r="D243" s="51"/>
      <c r="E243" s="50"/>
      <c r="F243" s="50"/>
      <c r="G243" s="50"/>
      <c r="H243" s="50"/>
      <c r="I243" s="50"/>
      <c r="J243" s="50"/>
    </row>
    <row r="244" spans="2:10" x14ac:dyDescent="0.25">
      <c r="B244" s="49"/>
      <c r="C244" s="49"/>
      <c r="D244" s="51"/>
      <c r="E244" s="50"/>
      <c r="F244" s="50"/>
      <c r="G244" s="50"/>
      <c r="H244" s="50"/>
      <c r="I244" s="50"/>
      <c r="J244" s="50"/>
    </row>
    <row r="245" spans="2:10" x14ac:dyDescent="0.25">
      <c r="B245" s="49"/>
      <c r="C245" s="49"/>
      <c r="D245" s="51"/>
      <c r="E245" s="50"/>
      <c r="F245" s="50"/>
      <c r="G245" s="50"/>
      <c r="H245" s="50"/>
      <c r="I245" s="50"/>
      <c r="J245" s="50"/>
    </row>
    <row r="246" spans="2:10" x14ac:dyDescent="0.25">
      <c r="B246" s="49"/>
      <c r="C246" s="49"/>
      <c r="D246" s="51"/>
      <c r="E246" s="50"/>
      <c r="F246" s="50"/>
      <c r="G246" s="50"/>
      <c r="H246" s="50"/>
      <c r="I246" s="50"/>
      <c r="J246" s="50"/>
    </row>
    <row r="247" spans="2:10" x14ac:dyDescent="0.25">
      <c r="B247" s="49"/>
      <c r="C247" s="49"/>
      <c r="D247" s="51"/>
      <c r="E247" s="50"/>
      <c r="F247" s="50"/>
      <c r="G247" s="50"/>
      <c r="H247" s="50"/>
      <c r="I247" s="50"/>
      <c r="J247" s="50"/>
    </row>
    <row r="248" spans="2:10" x14ac:dyDescent="0.25">
      <c r="B248" s="49"/>
      <c r="C248" s="49"/>
      <c r="D248" s="51"/>
      <c r="E248" s="50"/>
      <c r="F248" s="50"/>
      <c r="G248" s="50"/>
      <c r="H248" s="50"/>
      <c r="I248" s="50"/>
      <c r="J248" s="50"/>
    </row>
    <row r="249" spans="2:10" x14ac:dyDescent="0.25">
      <c r="B249" s="49"/>
      <c r="C249" s="49"/>
      <c r="D249" s="51"/>
      <c r="E249" s="50"/>
      <c r="F249" s="50"/>
      <c r="G249" s="50"/>
      <c r="H249" s="50"/>
      <c r="I249" s="50"/>
      <c r="J249" s="50"/>
    </row>
    <row r="250" spans="2:10" x14ac:dyDescent="0.25">
      <c r="B250" s="49"/>
      <c r="C250" s="49"/>
      <c r="D250" s="51"/>
      <c r="E250" s="50"/>
      <c r="F250" s="50"/>
      <c r="G250" s="50"/>
      <c r="H250" s="50"/>
      <c r="I250" s="50"/>
      <c r="J250" s="50"/>
    </row>
    <row r="251" spans="2:10" x14ac:dyDescent="0.25">
      <c r="B251" s="49"/>
      <c r="C251" s="49"/>
      <c r="D251" s="51"/>
      <c r="E251" s="50"/>
      <c r="F251" s="50"/>
      <c r="G251" s="50"/>
      <c r="H251" s="50"/>
      <c r="I251" s="50"/>
      <c r="J251" s="50"/>
    </row>
    <row r="252" spans="2:10" x14ac:dyDescent="0.25">
      <c r="B252" s="49"/>
      <c r="C252" s="49"/>
      <c r="D252" s="51"/>
      <c r="E252" s="50"/>
      <c r="F252" s="50"/>
      <c r="G252" s="50"/>
      <c r="H252" s="50"/>
      <c r="I252" s="50"/>
      <c r="J252" s="50"/>
    </row>
    <row r="253" spans="2:10" x14ac:dyDescent="0.25">
      <c r="B253" s="49"/>
      <c r="C253" s="49"/>
      <c r="D253" s="51"/>
      <c r="E253" s="50"/>
      <c r="F253" s="50"/>
      <c r="G253" s="50"/>
      <c r="H253" s="50"/>
      <c r="I253" s="50"/>
      <c r="J253" s="50"/>
    </row>
    <row r="254" spans="2:10" x14ac:dyDescent="0.25">
      <c r="B254" s="49"/>
      <c r="C254" s="49"/>
      <c r="D254" s="51"/>
      <c r="E254" s="50"/>
      <c r="F254" s="50"/>
      <c r="G254" s="50"/>
      <c r="H254" s="50"/>
      <c r="I254" s="50"/>
      <c r="J254" s="50"/>
    </row>
    <row r="255" spans="2:10" x14ac:dyDescent="0.25">
      <c r="B255" s="49"/>
      <c r="C255" s="49"/>
      <c r="D255" s="51"/>
      <c r="E255" s="50"/>
      <c r="F255" s="50"/>
      <c r="G255" s="50"/>
      <c r="H255" s="50"/>
      <c r="I255" s="50"/>
      <c r="J255" s="50"/>
    </row>
    <row r="256" spans="2:10" x14ac:dyDescent="0.25">
      <c r="B256" s="49"/>
      <c r="C256" s="49"/>
      <c r="D256" s="51"/>
      <c r="E256" s="50"/>
      <c r="F256" s="50"/>
      <c r="G256" s="50"/>
      <c r="H256" s="50"/>
      <c r="I256" s="50"/>
      <c r="J256" s="50"/>
    </row>
    <row r="257" spans="2:10" x14ac:dyDescent="0.25">
      <c r="B257" s="49"/>
      <c r="C257" s="49"/>
      <c r="D257" s="51"/>
      <c r="E257" s="50"/>
      <c r="F257" s="50"/>
      <c r="G257" s="50"/>
      <c r="H257" s="50"/>
      <c r="I257" s="50"/>
      <c r="J257" s="50"/>
    </row>
    <row r="258" spans="2:10" x14ac:dyDescent="0.25">
      <c r="B258" s="49"/>
      <c r="C258" s="49"/>
      <c r="D258" s="51"/>
      <c r="E258" s="50"/>
      <c r="F258" s="50"/>
      <c r="G258" s="50"/>
      <c r="H258" s="50"/>
      <c r="I258" s="50"/>
      <c r="J258" s="50"/>
    </row>
    <row r="259" spans="2:10" x14ac:dyDescent="0.25">
      <c r="B259" s="49"/>
      <c r="C259" s="49"/>
      <c r="D259" s="51"/>
      <c r="E259" s="50"/>
      <c r="F259" s="50"/>
      <c r="G259" s="50"/>
      <c r="H259" s="50"/>
      <c r="I259" s="50"/>
      <c r="J259" s="50"/>
    </row>
    <row r="260" spans="2:10" x14ac:dyDescent="0.25">
      <c r="B260" s="49"/>
      <c r="C260" s="49"/>
      <c r="D260" s="51"/>
      <c r="E260" s="50"/>
      <c r="F260" s="50"/>
      <c r="G260" s="50"/>
      <c r="H260" s="50"/>
      <c r="I260" s="50"/>
      <c r="J260" s="50"/>
    </row>
    <row r="261" spans="2:10" x14ac:dyDescent="0.25">
      <c r="B261" s="49"/>
      <c r="C261" s="49"/>
      <c r="D261" s="51"/>
      <c r="E261" s="50"/>
      <c r="F261" s="50"/>
      <c r="G261" s="50"/>
      <c r="H261" s="50"/>
      <c r="I261" s="50"/>
      <c r="J261" s="50"/>
    </row>
    <row r="262" spans="2:10" x14ac:dyDescent="0.25">
      <c r="B262" s="49"/>
      <c r="C262" s="49"/>
      <c r="D262" s="51"/>
      <c r="E262" s="50"/>
      <c r="F262" s="50"/>
      <c r="G262" s="50"/>
      <c r="H262" s="50"/>
      <c r="I262" s="50"/>
      <c r="J262" s="50"/>
    </row>
    <row r="263" spans="2:10" x14ac:dyDescent="0.25">
      <c r="B263" s="49"/>
      <c r="C263" s="49"/>
      <c r="D263" s="51"/>
      <c r="E263" s="50"/>
      <c r="F263" s="50"/>
      <c r="G263" s="50"/>
      <c r="H263" s="50"/>
      <c r="I263" s="50"/>
      <c r="J263" s="50"/>
    </row>
    <row r="264" spans="2:10" x14ac:dyDescent="0.25">
      <c r="B264" s="49"/>
      <c r="C264" s="49"/>
      <c r="D264" s="51"/>
      <c r="E264" s="50"/>
      <c r="F264" s="50"/>
      <c r="G264" s="50"/>
      <c r="H264" s="50"/>
      <c r="I264" s="50"/>
      <c r="J264" s="50"/>
    </row>
    <row r="265" spans="2:10" x14ac:dyDescent="0.25">
      <c r="B265" s="49"/>
      <c r="C265" s="49"/>
      <c r="D265" s="51"/>
      <c r="E265" s="50"/>
      <c r="F265" s="50"/>
      <c r="G265" s="50"/>
      <c r="H265" s="50"/>
      <c r="I265" s="50"/>
      <c r="J265" s="50"/>
    </row>
    <row r="266" spans="2:10" x14ac:dyDescent="0.25">
      <c r="B266" s="49"/>
      <c r="C266" s="49"/>
      <c r="D266" s="51"/>
      <c r="E266" s="49"/>
      <c r="F266" s="49"/>
      <c r="G266" s="49"/>
      <c r="H266" s="49"/>
      <c r="I266" s="49"/>
      <c r="J266" s="49"/>
    </row>
    <row r="267" spans="2:10" x14ac:dyDescent="0.25">
      <c r="B267" s="49"/>
      <c r="C267" s="49"/>
      <c r="D267" s="51"/>
      <c r="E267" s="49"/>
      <c r="F267" s="49"/>
      <c r="G267" s="49"/>
      <c r="H267" s="49"/>
      <c r="I267" s="49"/>
      <c r="J267" s="49"/>
    </row>
    <row r="268" spans="2:10" x14ac:dyDescent="0.25">
      <c r="B268" s="49"/>
      <c r="C268" s="49"/>
      <c r="D268" s="51"/>
      <c r="E268" s="49"/>
      <c r="F268" s="49"/>
      <c r="G268" s="49"/>
      <c r="H268" s="49"/>
      <c r="I268" s="49"/>
      <c r="J268" s="49"/>
    </row>
    <row r="269" spans="2:10" x14ac:dyDescent="0.25">
      <c r="B269" s="49"/>
      <c r="C269" s="49"/>
      <c r="D269" s="51"/>
      <c r="E269" s="49"/>
      <c r="F269" s="49"/>
      <c r="G269" s="49"/>
      <c r="H269" s="49"/>
      <c r="I269" s="49"/>
      <c r="J269" s="49"/>
    </row>
    <row r="270" spans="2:10" x14ac:dyDescent="0.25">
      <c r="B270" s="49"/>
      <c r="C270" s="49"/>
      <c r="D270" s="51"/>
      <c r="E270" s="49"/>
      <c r="F270" s="49"/>
      <c r="G270" s="49"/>
      <c r="H270" s="49"/>
      <c r="I270" s="49"/>
      <c r="J270" s="49"/>
    </row>
    <row r="271" spans="2:10" x14ac:dyDescent="0.25">
      <c r="B271" s="49"/>
      <c r="C271" s="49"/>
      <c r="D271" s="51"/>
      <c r="E271" s="49"/>
      <c r="F271" s="49"/>
      <c r="G271" s="49"/>
      <c r="H271" s="49"/>
      <c r="I271" s="49"/>
      <c r="J271" s="49"/>
    </row>
    <row r="272" spans="2:10" x14ac:dyDescent="0.25">
      <c r="B272" s="49"/>
      <c r="C272" s="49"/>
      <c r="D272" s="51"/>
      <c r="E272" s="49"/>
      <c r="F272" s="49"/>
      <c r="G272" s="49"/>
      <c r="H272" s="49"/>
      <c r="I272" s="49"/>
      <c r="J272" s="49"/>
    </row>
    <row r="273" spans="2:10" x14ac:dyDescent="0.25">
      <c r="B273" s="49"/>
      <c r="C273" s="49"/>
      <c r="D273" s="51"/>
      <c r="E273" s="49"/>
      <c r="F273" s="49"/>
      <c r="G273" s="49"/>
      <c r="H273" s="49"/>
      <c r="I273" s="49"/>
      <c r="J273" s="49"/>
    </row>
    <row r="274" spans="2:10" x14ac:dyDescent="0.25">
      <c r="B274" s="49"/>
      <c r="C274" s="49"/>
      <c r="D274" s="51"/>
      <c r="E274" s="49"/>
      <c r="F274" s="49"/>
      <c r="G274" s="49"/>
      <c r="H274" s="49"/>
      <c r="I274" s="49"/>
      <c r="J274" s="49"/>
    </row>
    <row r="275" spans="2:10" x14ac:dyDescent="0.25">
      <c r="B275" s="49"/>
      <c r="C275" s="49"/>
      <c r="D275" s="51"/>
      <c r="E275" s="49"/>
      <c r="F275" s="49"/>
      <c r="G275" s="49"/>
      <c r="H275" s="49"/>
      <c r="I275" s="49"/>
      <c r="J275" s="49"/>
    </row>
    <row r="276" spans="2:10" x14ac:dyDescent="0.25">
      <c r="B276" s="49"/>
      <c r="C276" s="49"/>
    </row>
    <row r="277" spans="2:10" x14ac:dyDescent="0.25">
      <c r="B277" s="49"/>
      <c r="C277" s="49"/>
    </row>
    <row r="278" spans="2:10" x14ac:dyDescent="0.25">
      <c r="B278" s="49"/>
      <c r="C278" s="49"/>
    </row>
    <row r="279" spans="2:10" x14ac:dyDescent="0.25">
      <c r="B279" s="49"/>
      <c r="C279" s="49"/>
    </row>
    <row r="280" spans="2:10" x14ac:dyDescent="0.25">
      <c r="B280" s="49"/>
      <c r="C280" s="49"/>
    </row>
    <row r="281" spans="2:10" x14ac:dyDescent="0.25">
      <c r="B281" s="49"/>
      <c r="C281" s="49"/>
    </row>
    <row r="282" spans="2:10" x14ac:dyDescent="0.25">
      <c r="B282" s="49"/>
      <c r="C282" s="49"/>
    </row>
  </sheetData>
  <mergeCells count="26">
    <mergeCell ref="B113:B115"/>
    <mergeCell ref="B116:B118"/>
    <mergeCell ref="B119:B121"/>
    <mergeCell ref="B122:B123"/>
    <mergeCell ref="B92:B94"/>
    <mergeCell ref="B95:B96"/>
    <mergeCell ref="B97:B103"/>
    <mergeCell ref="B105:B107"/>
    <mergeCell ref="B108:B109"/>
    <mergeCell ref="B110:B112"/>
    <mergeCell ref="B2:J2"/>
    <mergeCell ref="B3:J3"/>
    <mergeCell ref="B5:B6"/>
    <mergeCell ref="C5:C6"/>
    <mergeCell ref="B90:B91"/>
    <mergeCell ref="B7:B10"/>
    <mergeCell ref="B11:B17"/>
    <mergeCell ref="B18:B19"/>
    <mergeCell ref="B20:B21"/>
    <mergeCell ref="B22:B23"/>
    <mergeCell ref="B24:B55"/>
    <mergeCell ref="B56:B57"/>
    <mergeCell ref="B58:B59"/>
    <mergeCell ref="B60:B82"/>
    <mergeCell ref="B83:B86"/>
    <mergeCell ref="B87:B8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B1" workbookViewId="0">
      <selection activeCell="J11" sqref="J11"/>
    </sheetView>
  </sheetViews>
  <sheetFormatPr defaultRowHeight="15" x14ac:dyDescent="0.25"/>
  <cols>
    <col min="1" max="1" width="17.28515625" customWidth="1"/>
    <col min="2" max="2" width="10.28515625" customWidth="1"/>
    <col min="7" max="7" width="17.85546875" customWidth="1"/>
    <col min="8" max="8" width="24.42578125" customWidth="1"/>
    <col min="9" max="9" width="24.7109375" customWidth="1"/>
  </cols>
  <sheetData>
    <row r="1" spans="1:9" ht="18.75" x14ac:dyDescent="0.3">
      <c r="A1" s="86"/>
      <c r="B1" s="289" t="s">
        <v>425</v>
      </c>
      <c r="C1" s="289"/>
      <c r="D1" s="289"/>
      <c r="E1" s="289"/>
      <c r="F1" s="289"/>
      <c r="G1" s="289"/>
      <c r="H1" s="289"/>
      <c r="I1" s="86"/>
    </row>
    <row r="2" spans="1:9" ht="63" x14ac:dyDescent="0.25">
      <c r="A2" s="290" t="s">
        <v>122</v>
      </c>
      <c r="B2" s="292" t="s">
        <v>123</v>
      </c>
      <c r="C2" s="286" t="s">
        <v>124</v>
      </c>
      <c r="D2" s="286" t="s">
        <v>125</v>
      </c>
      <c r="E2" s="286" t="s">
        <v>126</v>
      </c>
      <c r="F2" s="288" t="s">
        <v>127</v>
      </c>
      <c r="G2" s="288"/>
      <c r="H2" s="76" t="s">
        <v>447</v>
      </c>
      <c r="I2" s="77" t="s">
        <v>426</v>
      </c>
    </row>
    <row r="3" spans="1:9" ht="78.75" x14ac:dyDescent="0.25">
      <c r="A3" s="291"/>
      <c r="B3" s="293"/>
      <c r="C3" s="287"/>
      <c r="D3" s="287"/>
      <c r="E3" s="287"/>
      <c r="F3" s="78" t="s">
        <v>128</v>
      </c>
      <c r="G3" s="87" t="s">
        <v>129</v>
      </c>
      <c r="H3" s="79">
        <v>716</v>
      </c>
      <c r="I3" s="80"/>
    </row>
    <row r="4" spans="1:9" ht="31.5" x14ac:dyDescent="0.25">
      <c r="A4" s="81" t="s">
        <v>130</v>
      </c>
      <c r="B4" s="82">
        <v>0</v>
      </c>
      <c r="C4" s="82">
        <v>3</v>
      </c>
      <c r="D4" s="82">
        <v>4</v>
      </c>
      <c r="E4" s="82">
        <v>2</v>
      </c>
      <c r="F4" s="82">
        <f>B4-C4</f>
        <v>-3</v>
      </c>
      <c r="G4" s="82">
        <f>D4-E4</f>
        <v>2</v>
      </c>
      <c r="H4" s="82"/>
      <c r="I4" s="82">
        <f>H3+B4-C4+D4-E4</f>
        <v>715</v>
      </c>
    </row>
    <row r="5" spans="1:9" ht="31.5" x14ac:dyDescent="0.25">
      <c r="A5" s="83" t="s">
        <v>131</v>
      </c>
      <c r="B5" s="84">
        <v>0</v>
      </c>
      <c r="C5" s="84">
        <v>0</v>
      </c>
      <c r="D5" s="85">
        <v>0</v>
      </c>
      <c r="E5" s="85">
        <v>0</v>
      </c>
      <c r="F5" s="85">
        <v>0</v>
      </c>
      <c r="G5" s="85">
        <v>0</v>
      </c>
      <c r="H5" s="84"/>
      <c r="I5" s="85">
        <f>$H$6+B5-C5+D5-E5</f>
        <v>0</v>
      </c>
    </row>
  </sheetData>
  <mergeCells count="7">
    <mergeCell ref="D2:D3"/>
    <mergeCell ref="E2:E3"/>
    <mergeCell ref="F2:G2"/>
    <mergeCell ref="B1:H1"/>
    <mergeCell ref="A2:A3"/>
    <mergeCell ref="B2:B3"/>
    <mergeCell ref="C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4" workbookViewId="0">
      <selection activeCell="H55" sqref="H55"/>
    </sheetView>
  </sheetViews>
  <sheetFormatPr defaultRowHeight="15" x14ac:dyDescent="0.25"/>
  <cols>
    <col min="1" max="1" width="4.28515625" customWidth="1"/>
    <col min="2" max="2" width="31.140625" customWidth="1"/>
    <col min="3" max="3" width="15.7109375" customWidth="1"/>
    <col min="4" max="4" width="19.28515625" customWidth="1"/>
    <col min="5" max="5" width="14.140625" customWidth="1"/>
    <col min="257" max="257" width="4.28515625" customWidth="1"/>
    <col min="258" max="258" width="31.140625" customWidth="1"/>
    <col min="259" max="259" width="15.7109375" customWidth="1"/>
    <col min="260" max="260" width="19.28515625" customWidth="1"/>
    <col min="261" max="261" width="14.140625" customWidth="1"/>
    <col min="513" max="513" width="4.28515625" customWidth="1"/>
    <col min="514" max="514" width="31.140625" customWidth="1"/>
    <col min="515" max="515" width="15.7109375" customWidth="1"/>
    <col min="516" max="516" width="19.28515625" customWidth="1"/>
    <col min="517" max="517" width="14.140625" customWidth="1"/>
    <col min="769" max="769" width="4.28515625" customWidth="1"/>
    <col min="770" max="770" width="31.140625" customWidth="1"/>
    <col min="771" max="771" width="15.7109375" customWidth="1"/>
    <col min="772" max="772" width="19.28515625" customWidth="1"/>
    <col min="773" max="773" width="14.140625" customWidth="1"/>
    <col min="1025" max="1025" width="4.28515625" customWidth="1"/>
    <col min="1026" max="1026" width="31.140625" customWidth="1"/>
    <col min="1027" max="1027" width="15.7109375" customWidth="1"/>
    <col min="1028" max="1028" width="19.28515625" customWidth="1"/>
    <col min="1029" max="1029" width="14.140625" customWidth="1"/>
    <col min="1281" max="1281" width="4.28515625" customWidth="1"/>
    <col min="1282" max="1282" width="31.140625" customWidth="1"/>
    <col min="1283" max="1283" width="15.7109375" customWidth="1"/>
    <col min="1284" max="1284" width="19.28515625" customWidth="1"/>
    <col min="1285" max="1285" width="14.140625" customWidth="1"/>
    <col min="1537" max="1537" width="4.28515625" customWidth="1"/>
    <col min="1538" max="1538" width="31.140625" customWidth="1"/>
    <col min="1539" max="1539" width="15.7109375" customWidth="1"/>
    <col min="1540" max="1540" width="19.28515625" customWidth="1"/>
    <col min="1541" max="1541" width="14.140625" customWidth="1"/>
    <col min="1793" max="1793" width="4.28515625" customWidth="1"/>
    <col min="1794" max="1794" width="31.140625" customWidth="1"/>
    <col min="1795" max="1795" width="15.7109375" customWidth="1"/>
    <col min="1796" max="1796" width="19.28515625" customWidth="1"/>
    <col min="1797" max="1797" width="14.140625" customWidth="1"/>
    <col min="2049" max="2049" width="4.28515625" customWidth="1"/>
    <col min="2050" max="2050" width="31.140625" customWidth="1"/>
    <col min="2051" max="2051" width="15.7109375" customWidth="1"/>
    <col min="2052" max="2052" width="19.28515625" customWidth="1"/>
    <col min="2053" max="2053" width="14.140625" customWidth="1"/>
    <col min="2305" max="2305" width="4.28515625" customWidth="1"/>
    <col min="2306" max="2306" width="31.140625" customWidth="1"/>
    <col min="2307" max="2307" width="15.7109375" customWidth="1"/>
    <col min="2308" max="2308" width="19.28515625" customWidth="1"/>
    <col min="2309" max="2309" width="14.140625" customWidth="1"/>
    <col min="2561" max="2561" width="4.28515625" customWidth="1"/>
    <col min="2562" max="2562" width="31.140625" customWidth="1"/>
    <col min="2563" max="2563" width="15.7109375" customWidth="1"/>
    <col min="2564" max="2564" width="19.28515625" customWidth="1"/>
    <col min="2565" max="2565" width="14.140625" customWidth="1"/>
    <col min="2817" max="2817" width="4.28515625" customWidth="1"/>
    <col min="2818" max="2818" width="31.140625" customWidth="1"/>
    <col min="2819" max="2819" width="15.7109375" customWidth="1"/>
    <col min="2820" max="2820" width="19.28515625" customWidth="1"/>
    <col min="2821" max="2821" width="14.140625" customWidth="1"/>
    <col min="3073" max="3073" width="4.28515625" customWidth="1"/>
    <col min="3074" max="3074" width="31.140625" customWidth="1"/>
    <col min="3075" max="3075" width="15.7109375" customWidth="1"/>
    <col min="3076" max="3076" width="19.28515625" customWidth="1"/>
    <col min="3077" max="3077" width="14.140625" customWidth="1"/>
    <col min="3329" max="3329" width="4.28515625" customWidth="1"/>
    <col min="3330" max="3330" width="31.140625" customWidth="1"/>
    <col min="3331" max="3331" width="15.7109375" customWidth="1"/>
    <col min="3332" max="3332" width="19.28515625" customWidth="1"/>
    <col min="3333" max="3333" width="14.140625" customWidth="1"/>
    <col min="3585" max="3585" width="4.28515625" customWidth="1"/>
    <col min="3586" max="3586" width="31.140625" customWidth="1"/>
    <col min="3587" max="3587" width="15.7109375" customWidth="1"/>
    <col min="3588" max="3588" width="19.28515625" customWidth="1"/>
    <col min="3589" max="3589" width="14.140625" customWidth="1"/>
    <col min="3841" max="3841" width="4.28515625" customWidth="1"/>
    <col min="3842" max="3842" width="31.140625" customWidth="1"/>
    <col min="3843" max="3843" width="15.7109375" customWidth="1"/>
    <col min="3844" max="3844" width="19.28515625" customWidth="1"/>
    <col min="3845" max="3845" width="14.140625" customWidth="1"/>
    <col min="4097" max="4097" width="4.28515625" customWidth="1"/>
    <col min="4098" max="4098" width="31.140625" customWidth="1"/>
    <col min="4099" max="4099" width="15.7109375" customWidth="1"/>
    <col min="4100" max="4100" width="19.28515625" customWidth="1"/>
    <col min="4101" max="4101" width="14.140625" customWidth="1"/>
    <col min="4353" max="4353" width="4.28515625" customWidth="1"/>
    <col min="4354" max="4354" width="31.140625" customWidth="1"/>
    <col min="4355" max="4355" width="15.7109375" customWidth="1"/>
    <col min="4356" max="4356" width="19.28515625" customWidth="1"/>
    <col min="4357" max="4357" width="14.140625" customWidth="1"/>
    <col min="4609" max="4609" width="4.28515625" customWidth="1"/>
    <col min="4610" max="4610" width="31.140625" customWidth="1"/>
    <col min="4611" max="4611" width="15.7109375" customWidth="1"/>
    <col min="4612" max="4612" width="19.28515625" customWidth="1"/>
    <col min="4613" max="4613" width="14.140625" customWidth="1"/>
    <col min="4865" max="4865" width="4.28515625" customWidth="1"/>
    <col min="4866" max="4866" width="31.140625" customWidth="1"/>
    <col min="4867" max="4867" width="15.7109375" customWidth="1"/>
    <col min="4868" max="4868" width="19.28515625" customWidth="1"/>
    <col min="4869" max="4869" width="14.140625" customWidth="1"/>
    <col min="5121" max="5121" width="4.28515625" customWidth="1"/>
    <col min="5122" max="5122" width="31.140625" customWidth="1"/>
    <col min="5123" max="5123" width="15.7109375" customWidth="1"/>
    <col min="5124" max="5124" width="19.28515625" customWidth="1"/>
    <col min="5125" max="5125" width="14.140625" customWidth="1"/>
    <col min="5377" max="5377" width="4.28515625" customWidth="1"/>
    <col min="5378" max="5378" width="31.140625" customWidth="1"/>
    <col min="5379" max="5379" width="15.7109375" customWidth="1"/>
    <col min="5380" max="5380" width="19.28515625" customWidth="1"/>
    <col min="5381" max="5381" width="14.140625" customWidth="1"/>
    <col min="5633" max="5633" width="4.28515625" customWidth="1"/>
    <col min="5634" max="5634" width="31.140625" customWidth="1"/>
    <col min="5635" max="5635" width="15.7109375" customWidth="1"/>
    <col min="5636" max="5636" width="19.28515625" customWidth="1"/>
    <col min="5637" max="5637" width="14.140625" customWidth="1"/>
    <col min="5889" max="5889" width="4.28515625" customWidth="1"/>
    <col min="5890" max="5890" width="31.140625" customWidth="1"/>
    <col min="5891" max="5891" width="15.7109375" customWidth="1"/>
    <col min="5892" max="5892" width="19.28515625" customWidth="1"/>
    <col min="5893" max="5893" width="14.140625" customWidth="1"/>
    <col min="6145" max="6145" width="4.28515625" customWidth="1"/>
    <col min="6146" max="6146" width="31.140625" customWidth="1"/>
    <col min="6147" max="6147" width="15.7109375" customWidth="1"/>
    <col min="6148" max="6148" width="19.28515625" customWidth="1"/>
    <col min="6149" max="6149" width="14.140625" customWidth="1"/>
    <col min="6401" max="6401" width="4.28515625" customWidth="1"/>
    <col min="6402" max="6402" width="31.140625" customWidth="1"/>
    <col min="6403" max="6403" width="15.7109375" customWidth="1"/>
    <col min="6404" max="6404" width="19.28515625" customWidth="1"/>
    <col min="6405" max="6405" width="14.140625" customWidth="1"/>
    <col min="6657" max="6657" width="4.28515625" customWidth="1"/>
    <col min="6658" max="6658" width="31.140625" customWidth="1"/>
    <col min="6659" max="6659" width="15.7109375" customWidth="1"/>
    <col min="6660" max="6660" width="19.28515625" customWidth="1"/>
    <col min="6661" max="6661" width="14.140625" customWidth="1"/>
    <col min="6913" max="6913" width="4.28515625" customWidth="1"/>
    <col min="6914" max="6914" width="31.140625" customWidth="1"/>
    <col min="6915" max="6915" width="15.7109375" customWidth="1"/>
    <col min="6916" max="6916" width="19.28515625" customWidth="1"/>
    <col min="6917" max="6917" width="14.140625" customWidth="1"/>
    <col min="7169" max="7169" width="4.28515625" customWidth="1"/>
    <col min="7170" max="7170" width="31.140625" customWidth="1"/>
    <col min="7171" max="7171" width="15.7109375" customWidth="1"/>
    <col min="7172" max="7172" width="19.28515625" customWidth="1"/>
    <col min="7173" max="7173" width="14.140625" customWidth="1"/>
    <col min="7425" max="7425" width="4.28515625" customWidth="1"/>
    <col min="7426" max="7426" width="31.140625" customWidth="1"/>
    <col min="7427" max="7427" width="15.7109375" customWidth="1"/>
    <col min="7428" max="7428" width="19.28515625" customWidth="1"/>
    <col min="7429" max="7429" width="14.140625" customWidth="1"/>
    <col min="7681" max="7681" width="4.28515625" customWidth="1"/>
    <col min="7682" max="7682" width="31.140625" customWidth="1"/>
    <col min="7683" max="7683" width="15.7109375" customWidth="1"/>
    <col min="7684" max="7684" width="19.28515625" customWidth="1"/>
    <col min="7685" max="7685" width="14.140625" customWidth="1"/>
    <col min="7937" max="7937" width="4.28515625" customWidth="1"/>
    <col min="7938" max="7938" width="31.140625" customWidth="1"/>
    <col min="7939" max="7939" width="15.7109375" customWidth="1"/>
    <col min="7940" max="7940" width="19.28515625" customWidth="1"/>
    <col min="7941" max="7941" width="14.140625" customWidth="1"/>
    <col min="8193" max="8193" width="4.28515625" customWidth="1"/>
    <col min="8194" max="8194" width="31.140625" customWidth="1"/>
    <col min="8195" max="8195" width="15.7109375" customWidth="1"/>
    <col min="8196" max="8196" width="19.28515625" customWidth="1"/>
    <col min="8197" max="8197" width="14.140625" customWidth="1"/>
    <col min="8449" max="8449" width="4.28515625" customWidth="1"/>
    <col min="8450" max="8450" width="31.140625" customWidth="1"/>
    <col min="8451" max="8451" width="15.7109375" customWidth="1"/>
    <col min="8452" max="8452" width="19.28515625" customWidth="1"/>
    <col min="8453" max="8453" width="14.140625" customWidth="1"/>
    <col min="8705" max="8705" width="4.28515625" customWidth="1"/>
    <col min="8706" max="8706" width="31.140625" customWidth="1"/>
    <col min="8707" max="8707" width="15.7109375" customWidth="1"/>
    <col min="8708" max="8708" width="19.28515625" customWidth="1"/>
    <col min="8709" max="8709" width="14.140625" customWidth="1"/>
    <col min="8961" max="8961" width="4.28515625" customWidth="1"/>
    <col min="8962" max="8962" width="31.140625" customWidth="1"/>
    <col min="8963" max="8963" width="15.7109375" customWidth="1"/>
    <col min="8964" max="8964" width="19.28515625" customWidth="1"/>
    <col min="8965" max="8965" width="14.140625" customWidth="1"/>
    <col min="9217" max="9217" width="4.28515625" customWidth="1"/>
    <col min="9218" max="9218" width="31.140625" customWidth="1"/>
    <col min="9219" max="9219" width="15.7109375" customWidth="1"/>
    <col min="9220" max="9220" width="19.28515625" customWidth="1"/>
    <col min="9221" max="9221" width="14.140625" customWidth="1"/>
    <col min="9473" max="9473" width="4.28515625" customWidth="1"/>
    <col min="9474" max="9474" width="31.140625" customWidth="1"/>
    <col min="9475" max="9475" width="15.7109375" customWidth="1"/>
    <col min="9476" max="9476" width="19.28515625" customWidth="1"/>
    <col min="9477" max="9477" width="14.140625" customWidth="1"/>
    <col min="9729" max="9729" width="4.28515625" customWidth="1"/>
    <col min="9730" max="9730" width="31.140625" customWidth="1"/>
    <col min="9731" max="9731" width="15.7109375" customWidth="1"/>
    <col min="9732" max="9732" width="19.28515625" customWidth="1"/>
    <col min="9733" max="9733" width="14.140625" customWidth="1"/>
    <col min="9985" max="9985" width="4.28515625" customWidth="1"/>
    <col min="9986" max="9986" width="31.140625" customWidth="1"/>
    <col min="9987" max="9987" width="15.7109375" customWidth="1"/>
    <col min="9988" max="9988" width="19.28515625" customWidth="1"/>
    <col min="9989" max="9989" width="14.140625" customWidth="1"/>
    <col min="10241" max="10241" width="4.28515625" customWidth="1"/>
    <col min="10242" max="10242" width="31.140625" customWidth="1"/>
    <col min="10243" max="10243" width="15.7109375" customWidth="1"/>
    <col min="10244" max="10244" width="19.28515625" customWidth="1"/>
    <col min="10245" max="10245" width="14.140625" customWidth="1"/>
    <col min="10497" max="10497" width="4.28515625" customWidth="1"/>
    <col min="10498" max="10498" width="31.140625" customWidth="1"/>
    <col min="10499" max="10499" width="15.7109375" customWidth="1"/>
    <col min="10500" max="10500" width="19.28515625" customWidth="1"/>
    <col min="10501" max="10501" width="14.140625" customWidth="1"/>
    <col min="10753" max="10753" width="4.28515625" customWidth="1"/>
    <col min="10754" max="10754" width="31.140625" customWidth="1"/>
    <col min="10755" max="10755" width="15.7109375" customWidth="1"/>
    <col min="10756" max="10756" width="19.28515625" customWidth="1"/>
    <col min="10757" max="10757" width="14.140625" customWidth="1"/>
    <col min="11009" max="11009" width="4.28515625" customWidth="1"/>
    <col min="11010" max="11010" width="31.140625" customWidth="1"/>
    <col min="11011" max="11011" width="15.7109375" customWidth="1"/>
    <col min="11012" max="11012" width="19.28515625" customWidth="1"/>
    <col min="11013" max="11013" width="14.140625" customWidth="1"/>
    <col min="11265" max="11265" width="4.28515625" customWidth="1"/>
    <col min="11266" max="11266" width="31.140625" customWidth="1"/>
    <col min="11267" max="11267" width="15.7109375" customWidth="1"/>
    <col min="11268" max="11268" width="19.28515625" customWidth="1"/>
    <col min="11269" max="11269" width="14.140625" customWidth="1"/>
    <col min="11521" max="11521" width="4.28515625" customWidth="1"/>
    <col min="11522" max="11522" width="31.140625" customWidth="1"/>
    <col min="11523" max="11523" width="15.7109375" customWidth="1"/>
    <col min="11524" max="11524" width="19.28515625" customWidth="1"/>
    <col min="11525" max="11525" width="14.140625" customWidth="1"/>
    <col min="11777" max="11777" width="4.28515625" customWidth="1"/>
    <col min="11778" max="11778" width="31.140625" customWidth="1"/>
    <col min="11779" max="11779" width="15.7109375" customWidth="1"/>
    <col min="11780" max="11780" width="19.28515625" customWidth="1"/>
    <col min="11781" max="11781" width="14.140625" customWidth="1"/>
    <col min="12033" max="12033" width="4.28515625" customWidth="1"/>
    <col min="12034" max="12034" width="31.140625" customWidth="1"/>
    <col min="12035" max="12035" width="15.7109375" customWidth="1"/>
    <col min="12036" max="12036" width="19.28515625" customWidth="1"/>
    <col min="12037" max="12037" width="14.140625" customWidth="1"/>
    <col min="12289" max="12289" width="4.28515625" customWidth="1"/>
    <col min="12290" max="12290" width="31.140625" customWidth="1"/>
    <col min="12291" max="12291" width="15.7109375" customWidth="1"/>
    <col min="12292" max="12292" width="19.28515625" customWidth="1"/>
    <col min="12293" max="12293" width="14.140625" customWidth="1"/>
    <col min="12545" max="12545" width="4.28515625" customWidth="1"/>
    <col min="12546" max="12546" width="31.140625" customWidth="1"/>
    <col min="12547" max="12547" width="15.7109375" customWidth="1"/>
    <col min="12548" max="12548" width="19.28515625" customWidth="1"/>
    <col min="12549" max="12549" width="14.140625" customWidth="1"/>
    <col min="12801" max="12801" width="4.28515625" customWidth="1"/>
    <col min="12802" max="12802" width="31.140625" customWidth="1"/>
    <col min="12803" max="12803" width="15.7109375" customWidth="1"/>
    <col min="12804" max="12804" width="19.28515625" customWidth="1"/>
    <col min="12805" max="12805" width="14.140625" customWidth="1"/>
    <col min="13057" max="13057" width="4.28515625" customWidth="1"/>
    <col min="13058" max="13058" width="31.140625" customWidth="1"/>
    <col min="13059" max="13059" width="15.7109375" customWidth="1"/>
    <col min="13060" max="13060" width="19.28515625" customWidth="1"/>
    <col min="13061" max="13061" width="14.140625" customWidth="1"/>
    <col min="13313" max="13313" width="4.28515625" customWidth="1"/>
    <col min="13314" max="13314" width="31.140625" customWidth="1"/>
    <col min="13315" max="13315" width="15.7109375" customWidth="1"/>
    <col min="13316" max="13316" width="19.28515625" customWidth="1"/>
    <col min="13317" max="13317" width="14.140625" customWidth="1"/>
    <col min="13569" max="13569" width="4.28515625" customWidth="1"/>
    <col min="13570" max="13570" width="31.140625" customWidth="1"/>
    <col min="13571" max="13571" width="15.7109375" customWidth="1"/>
    <col min="13572" max="13572" width="19.28515625" customWidth="1"/>
    <col min="13573" max="13573" width="14.140625" customWidth="1"/>
    <col min="13825" max="13825" width="4.28515625" customWidth="1"/>
    <col min="13826" max="13826" width="31.140625" customWidth="1"/>
    <col min="13827" max="13827" width="15.7109375" customWidth="1"/>
    <col min="13828" max="13828" width="19.28515625" customWidth="1"/>
    <col min="13829" max="13829" width="14.140625" customWidth="1"/>
    <col min="14081" max="14081" width="4.28515625" customWidth="1"/>
    <col min="14082" max="14082" width="31.140625" customWidth="1"/>
    <col min="14083" max="14083" width="15.7109375" customWidth="1"/>
    <col min="14084" max="14084" width="19.28515625" customWidth="1"/>
    <col min="14085" max="14085" width="14.140625" customWidth="1"/>
    <col min="14337" max="14337" width="4.28515625" customWidth="1"/>
    <col min="14338" max="14338" width="31.140625" customWidth="1"/>
    <col min="14339" max="14339" width="15.7109375" customWidth="1"/>
    <col min="14340" max="14340" width="19.28515625" customWidth="1"/>
    <col min="14341" max="14341" width="14.140625" customWidth="1"/>
    <col min="14593" max="14593" width="4.28515625" customWidth="1"/>
    <col min="14594" max="14594" width="31.140625" customWidth="1"/>
    <col min="14595" max="14595" width="15.7109375" customWidth="1"/>
    <col min="14596" max="14596" width="19.28515625" customWidth="1"/>
    <col min="14597" max="14597" width="14.140625" customWidth="1"/>
    <col min="14849" max="14849" width="4.28515625" customWidth="1"/>
    <col min="14850" max="14850" width="31.140625" customWidth="1"/>
    <col min="14851" max="14851" width="15.7109375" customWidth="1"/>
    <col min="14852" max="14852" width="19.28515625" customWidth="1"/>
    <col min="14853" max="14853" width="14.140625" customWidth="1"/>
    <col min="15105" max="15105" width="4.28515625" customWidth="1"/>
    <col min="15106" max="15106" width="31.140625" customWidth="1"/>
    <col min="15107" max="15107" width="15.7109375" customWidth="1"/>
    <col min="15108" max="15108" width="19.28515625" customWidth="1"/>
    <col min="15109" max="15109" width="14.140625" customWidth="1"/>
    <col min="15361" max="15361" width="4.28515625" customWidth="1"/>
    <col min="15362" max="15362" width="31.140625" customWidth="1"/>
    <col min="15363" max="15363" width="15.7109375" customWidth="1"/>
    <col min="15364" max="15364" width="19.28515625" customWidth="1"/>
    <col min="15365" max="15365" width="14.140625" customWidth="1"/>
    <col min="15617" max="15617" width="4.28515625" customWidth="1"/>
    <col min="15618" max="15618" width="31.140625" customWidth="1"/>
    <col min="15619" max="15619" width="15.7109375" customWidth="1"/>
    <col min="15620" max="15620" width="19.28515625" customWidth="1"/>
    <col min="15621" max="15621" width="14.140625" customWidth="1"/>
    <col min="15873" max="15873" width="4.28515625" customWidth="1"/>
    <col min="15874" max="15874" width="31.140625" customWidth="1"/>
    <col min="15875" max="15875" width="15.7109375" customWidth="1"/>
    <col min="15876" max="15876" width="19.28515625" customWidth="1"/>
    <col min="15877" max="15877" width="14.140625" customWidth="1"/>
    <col min="16129" max="16129" width="4.28515625" customWidth="1"/>
    <col min="16130" max="16130" width="31.140625" customWidth="1"/>
    <col min="16131" max="16131" width="15.7109375" customWidth="1"/>
    <col min="16132" max="16132" width="19.28515625" customWidth="1"/>
    <col min="16133" max="16133" width="14.140625" customWidth="1"/>
  </cols>
  <sheetData>
    <row r="1" spans="1:5" x14ac:dyDescent="0.25">
      <c r="A1" s="294" t="s">
        <v>427</v>
      </c>
      <c r="B1" s="294"/>
      <c r="C1" s="294"/>
      <c r="D1" s="294"/>
      <c r="E1" s="294"/>
    </row>
    <row r="2" spans="1:5" x14ac:dyDescent="0.25">
      <c r="A2" s="88"/>
      <c r="B2" s="295" t="s">
        <v>132</v>
      </c>
      <c r="C2" s="295"/>
      <c r="D2" s="295"/>
      <c r="E2" s="295"/>
    </row>
    <row r="3" spans="1:5" ht="75" x14ac:dyDescent="0.25">
      <c r="A3" s="89" t="s">
        <v>1</v>
      </c>
      <c r="B3" s="89" t="s">
        <v>133</v>
      </c>
      <c r="C3" s="89" t="s">
        <v>134</v>
      </c>
      <c r="D3" s="89" t="s">
        <v>135</v>
      </c>
      <c r="E3" s="89" t="s">
        <v>136</v>
      </c>
    </row>
    <row r="4" spans="1:5" x14ac:dyDescent="0.25">
      <c r="A4" s="90"/>
      <c r="B4" s="89" t="s">
        <v>137</v>
      </c>
      <c r="C4" s="90"/>
      <c r="D4" s="90"/>
      <c r="E4" s="90"/>
    </row>
    <row r="5" spans="1:5" ht="28.5" x14ac:dyDescent="0.25">
      <c r="A5" s="90">
        <v>1</v>
      </c>
      <c r="B5" s="91" t="s">
        <v>138</v>
      </c>
      <c r="C5" s="90" t="s">
        <v>139</v>
      </c>
      <c r="D5" s="90" t="s">
        <v>140</v>
      </c>
      <c r="E5" s="92">
        <v>7</v>
      </c>
    </row>
    <row r="6" spans="1:5" ht="28.5" x14ac:dyDescent="0.25">
      <c r="A6" s="91">
        <v>2</v>
      </c>
      <c r="B6" s="91" t="s">
        <v>141</v>
      </c>
      <c r="C6" s="90" t="s">
        <v>139</v>
      </c>
      <c r="D6" s="90" t="s">
        <v>142</v>
      </c>
      <c r="E6" s="92">
        <v>32</v>
      </c>
    </row>
    <row r="7" spans="1:5" ht="28.5" x14ac:dyDescent="0.25">
      <c r="A7" s="91">
        <v>3</v>
      </c>
      <c r="B7" s="91" t="s">
        <v>143</v>
      </c>
      <c r="C7" s="90" t="s">
        <v>139</v>
      </c>
      <c r="D7" s="90" t="s">
        <v>144</v>
      </c>
      <c r="E7" s="92">
        <v>10</v>
      </c>
    </row>
    <row r="8" spans="1:5" ht="28.5" x14ac:dyDescent="0.25">
      <c r="A8" s="91">
        <v>4</v>
      </c>
      <c r="B8" s="91" t="s">
        <v>145</v>
      </c>
      <c r="C8" s="90" t="s">
        <v>139</v>
      </c>
      <c r="D8" s="90" t="s">
        <v>146</v>
      </c>
      <c r="E8" s="92">
        <v>9</v>
      </c>
    </row>
    <row r="9" spans="1:5" ht="28.5" x14ac:dyDescent="0.25">
      <c r="A9" s="91">
        <v>5</v>
      </c>
      <c r="B9" s="91" t="s">
        <v>147</v>
      </c>
      <c r="C9" s="90" t="s">
        <v>139</v>
      </c>
      <c r="D9" s="90" t="s">
        <v>146</v>
      </c>
      <c r="E9" s="92">
        <v>1</v>
      </c>
    </row>
    <row r="10" spans="1:5" ht="28.5" x14ac:dyDescent="0.25">
      <c r="A10" s="91">
        <v>6</v>
      </c>
      <c r="B10" s="91" t="s">
        <v>148</v>
      </c>
      <c r="C10" s="90" t="s">
        <v>139</v>
      </c>
      <c r="D10" s="90" t="s">
        <v>146</v>
      </c>
      <c r="E10" s="92">
        <v>2</v>
      </c>
    </row>
    <row r="11" spans="1:5" ht="28.5" x14ac:dyDescent="0.25">
      <c r="A11" s="91">
        <v>7</v>
      </c>
      <c r="B11" s="91" t="s">
        <v>149</v>
      </c>
      <c r="C11" s="90" t="s">
        <v>139</v>
      </c>
      <c r="D11" s="90" t="s">
        <v>146</v>
      </c>
      <c r="E11" s="92">
        <v>1</v>
      </c>
    </row>
    <row r="12" spans="1:5" ht="28.5" x14ac:dyDescent="0.25">
      <c r="A12" s="91">
        <v>8</v>
      </c>
      <c r="B12" s="91" t="s">
        <v>150</v>
      </c>
      <c r="C12" s="90" t="s">
        <v>151</v>
      </c>
      <c r="D12" s="90" t="s">
        <v>152</v>
      </c>
      <c r="E12" s="92">
        <v>5</v>
      </c>
    </row>
    <row r="13" spans="1:5" ht="28.5" x14ac:dyDescent="0.25">
      <c r="A13" s="91">
        <v>9</v>
      </c>
      <c r="B13" s="91" t="s">
        <v>153</v>
      </c>
      <c r="C13" s="90" t="s">
        <v>151</v>
      </c>
      <c r="D13" s="90" t="s">
        <v>154</v>
      </c>
      <c r="E13" s="90">
        <v>0</v>
      </c>
    </row>
    <row r="14" spans="1:5" ht="28.5" x14ac:dyDescent="0.25">
      <c r="A14" s="91">
        <v>10</v>
      </c>
      <c r="B14" s="91" t="s">
        <v>155</v>
      </c>
      <c r="C14" s="90" t="s">
        <v>139</v>
      </c>
      <c r="D14" s="90" t="s">
        <v>156</v>
      </c>
      <c r="E14" s="92">
        <v>6</v>
      </c>
    </row>
    <row r="15" spans="1:5" ht="28.5" x14ac:dyDescent="0.25">
      <c r="A15" s="91">
        <v>11</v>
      </c>
      <c r="B15" s="91" t="s">
        <v>157</v>
      </c>
      <c r="C15" s="90" t="s">
        <v>139</v>
      </c>
      <c r="D15" s="90" t="s">
        <v>156</v>
      </c>
      <c r="E15" s="92">
        <v>0</v>
      </c>
    </row>
    <row r="16" spans="1:5" ht="28.5" x14ac:dyDescent="0.25">
      <c r="A16" s="91">
        <v>12</v>
      </c>
      <c r="B16" s="91" t="s">
        <v>158</v>
      </c>
      <c r="C16" s="90" t="s">
        <v>139</v>
      </c>
      <c r="D16" s="90" t="s">
        <v>156</v>
      </c>
      <c r="E16" s="92">
        <v>0</v>
      </c>
    </row>
    <row r="17" spans="1:6" ht="28.5" x14ac:dyDescent="0.25">
      <c r="A17" s="91">
        <v>13</v>
      </c>
      <c r="B17" s="91" t="s">
        <v>159</v>
      </c>
      <c r="C17" s="90" t="s">
        <v>151</v>
      </c>
      <c r="D17" s="90" t="s">
        <v>160</v>
      </c>
      <c r="E17" s="92">
        <v>4</v>
      </c>
    </row>
    <row r="18" spans="1:6" x14ac:dyDescent="0.25">
      <c r="A18" s="91">
        <v>14</v>
      </c>
      <c r="B18" s="91" t="s">
        <v>161</v>
      </c>
      <c r="C18" s="90" t="s">
        <v>151</v>
      </c>
      <c r="D18" s="90" t="s">
        <v>162</v>
      </c>
      <c r="E18" s="92">
        <v>0</v>
      </c>
    </row>
    <row r="19" spans="1:6" x14ac:dyDescent="0.25">
      <c r="A19" s="91">
        <v>15</v>
      </c>
      <c r="B19" s="91" t="s">
        <v>163</v>
      </c>
      <c r="C19" s="90" t="s">
        <v>151</v>
      </c>
      <c r="D19" s="90" t="s">
        <v>164</v>
      </c>
      <c r="E19" s="92">
        <v>0</v>
      </c>
    </row>
    <row r="20" spans="1:6" x14ac:dyDescent="0.25">
      <c r="A20" s="91">
        <v>16</v>
      </c>
      <c r="B20" s="91" t="s">
        <v>165</v>
      </c>
      <c r="C20" s="90" t="s">
        <v>166</v>
      </c>
      <c r="D20" s="90" t="s">
        <v>167</v>
      </c>
      <c r="E20" s="92">
        <v>3</v>
      </c>
    </row>
    <row r="21" spans="1:6" ht="28.5" x14ac:dyDescent="0.25">
      <c r="A21" s="91">
        <v>17</v>
      </c>
      <c r="B21" s="91" t="s">
        <v>168</v>
      </c>
      <c r="C21" s="90" t="s">
        <v>151</v>
      </c>
      <c r="D21" s="90" t="s">
        <v>169</v>
      </c>
      <c r="E21" s="92">
        <v>16</v>
      </c>
    </row>
    <row r="22" spans="1:6" ht="28.5" x14ac:dyDescent="0.25">
      <c r="A22" s="91">
        <v>18</v>
      </c>
      <c r="B22" s="91" t="s">
        <v>170</v>
      </c>
      <c r="C22" s="90" t="s">
        <v>139</v>
      </c>
      <c r="D22" s="90" t="s">
        <v>146</v>
      </c>
      <c r="E22" s="92">
        <v>1</v>
      </c>
    </row>
    <row r="23" spans="1:6" x14ac:dyDescent="0.25">
      <c r="A23" s="91"/>
      <c r="B23" s="91"/>
      <c r="C23" s="90"/>
      <c r="D23" s="90"/>
      <c r="E23" s="93"/>
    </row>
    <row r="24" spans="1:6" x14ac:dyDescent="0.25">
      <c r="A24" s="91"/>
      <c r="B24" s="89" t="s">
        <v>171</v>
      </c>
      <c r="C24" s="90"/>
      <c r="D24" s="90"/>
      <c r="E24" s="90"/>
    </row>
    <row r="25" spans="1:6" x14ac:dyDescent="0.25">
      <c r="A25" s="91">
        <v>19</v>
      </c>
      <c r="B25" s="91" t="s">
        <v>172</v>
      </c>
      <c r="C25" s="90" t="s">
        <v>166</v>
      </c>
      <c r="D25" s="90" t="s">
        <v>173</v>
      </c>
      <c r="E25" s="92">
        <v>0</v>
      </c>
    </row>
    <row r="26" spans="1:6" ht="28.5" x14ac:dyDescent="0.25">
      <c r="A26" s="91">
        <v>20</v>
      </c>
      <c r="B26" s="91" t="s">
        <v>174</v>
      </c>
      <c r="C26" s="90" t="s">
        <v>166</v>
      </c>
      <c r="D26" s="90" t="s">
        <v>175</v>
      </c>
      <c r="E26" s="92">
        <v>5</v>
      </c>
    </row>
    <row r="27" spans="1:6" ht="28.5" x14ac:dyDescent="0.25">
      <c r="A27" s="91"/>
      <c r="B27" s="91" t="s">
        <v>176</v>
      </c>
      <c r="C27" s="90" t="s">
        <v>166</v>
      </c>
      <c r="D27" s="90" t="s">
        <v>175</v>
      </c>
      <c r="E27" s="93">
        <v>0</v>
      </c>
    </row>
    <row r="28" spans="1:6" ht="28.5" x14ac:dyDescent="0.25">
      <c r="A28" s="91"/>
      <c r="B28" s="91" t="s">
        <v>177</v>
      </c>
      <c r="C28" s="90" t="s">
        <v>166</v>
      </c>
      <c r="D28" s="90" t="s">
        <v>175</v>
      </c>
      <c r="E28" s="93">
        <v>0</v>
      </c>
    </row>
    <row r="29" spans="1:6" ht="28.5" x14ac:dyDescent="0.25">
      <c r="A29" s="91"/>
      <c r="B29" s="91" t="s">
        <v>178</v>
      </c>
      <c r="C29" s="90" t="s">
        <v>166</v>
      </c>
      <c r="D29" s="90" t="s">
        <v>175</v>
      </c>
      <c r="E29" s="93">
        <v>5</v>
      </c>
    </row>
    <row r="30" spans="1:6" x14ac:dyDescent="0.25">
      <c r="A30" s="91"/>
      <c r="B30" s="91" t="s">
        <v>179</v>
      </c>
      <c r="C30" s="90" t="s">
        <v>166</v>
      </c>
      <c r="D30" s="90" t="s">
        <v>175</v>
      </c>
      <c r="E30" s="93">
        <v>3</v>
      </c>
    </row>
    <row r="31" spans="1:6" ht="28.5" x14ac:dyDescent="0.25">
      <c r="A31" s="91"/>
      <c r="B31" s="91" t="s">
        <v>180</v>
      </c>
      <c r="C31" s="90" t="s">
        <v>166</v>
      </c>
      <c r="D31" s="90" t="s">
        <v>175</v>
      </c>
      <c r="E31" s="93">
        <v>2</v>
      </c>
    </row>
    <row r="32" spans="1:6" x14ac:dyDescent="0.25">
      <c r="A32" s="91" t="s">
        <v>181</v>
      </c>
      <c r="B32" s="94" t="s">
        <v>182</v>
      </c>
      <c r="C32" s="90"/>
      <c r="D32" s="90" t="s">
        <v>183</v>
      </c>
      <c r="E32" s="93">
        <v>25</v>
      </c>
      <c r="F32" s="296">
        <f>E32+E33</f>
        <v>450</v>
      </c>
    </row>
    <row r="33" spans="1:6" x14ac:dyDescent="0.25">
      <c r="A33" s="91">
        <v>21</v>
      </c>
      <c r="B33" s="91" t="s">
        <v>184</v>
      </c>
      <c r="C33" s="90" t="s">
        <v>166</v>
      </c>
      <c r="D33" s="90"/>
      <c r="E33" s="92">
        <f>(419-65-25)+96</f>
        <v>425</v>
      </c>
      <c r="F33" s="296"/>
    </row>
    <row r="34" spans="1:6" x14ac:dyDescent="0.25">
      <c r="A34" s="297" t="s">
        <v>185</v>
      </c>
      <c r="B34" s="298"/>
      <c r="C34" s="90"/>
      <c r="D34" s="90"/>
      <c r="E34" s="90"/>
    </row>
    <row r="35" spans="1:6" ht="28.5" x14ac:dyDescent="0.25">
      <c r="A35" s="91">
        <v>22</v>
      </c>
      <c r="B35" s="91" t="s">
        <v>186</v>
      </c>
      <c r="C35" s="90" t="s">
        <v>166</v>
      </c>
      <c r="D35" s="90" t="s">
        <v>187</v>
      </c>
      <c r="E35" s="92">
        <v>1</v>
      </c>
    </row>
    <row r="36" spans="1:6" x14ac:dyDescent="0.25">
      <c r="A36" s="91"/>
      <c r="B36" s="91"/>
      <c r="C36" s="90"/>
      <c r="D36" s="90"/>
      <c r="E36" s="90"/>
    </row>
    <row r="37" spans="1:6" x14ac:dyDescent="0.25">
      <c r="A37" s="91"/>
      <c r="B37" s="89" t="s">
        <v>188</v>
      </c>
      <c r="C37" s="90"/>
      <c r="D37" s="90"/>
      <c r="E37" s="90"/>
    </row>
    <row r="38" spans="1:6" x14ac:dyDescent="0.25">
      <c r="A38" s="91">
        <v>23</v>
      </c>
      <c r="B38" s="91" t="s">
        <v>189</v>
      </c>
      <c r="C38" s="90" t="s">
        <v>166</v>
      </c>
      <c r="D38" s="90" t="s">
        <v>190</v>
      </c>
      <c r="E38" s="92">
        <v>1</v>
      </c>
    </row>
    <row r="39" spans="1:6" x14ac:dyDescent="0.25">
      <c r="A39" s="91"/>
      <c r="B39" s="91"/>
      <c r="C39" s="90"/>
      <c r="D39" s="90"/>
      <c r="E39" s="92"/>
    </row>
    <row r="40" spans="1:6" ht="30" x14ac:dyDescent="0.25">
      <c r="A40" s="91"/>
      <c r="B40" s="89" t="s">
        <v>191</v>
      </c>
      <c r="C40" s="90"/>
      <c r="D40" s="90"/>
      <c r="E40" s="92"/>
    </row>
    <row r="41" spans="1:6" ht="28.5" x14ac:dyDescent="0.25">
      <c r="A41" s="91">
        <v>24</v>
      </c>
      <c r="B41" s="91" t="s">
        <v>192</v>
      </c>
      <c r="C41" s="90" t="s">
        <v>166</v>
      </c>
      <c r="D41" s="90" t="s">
        <v>193</v>
      </c>
      <c r="E41" s="92">
        <v>4</v>
      </c>
    </row>
    <row r="42" spans="1:6" ht="28.5" x14ac:dyDescent="0.25">
      <c r="A42" s="91">
        <v>25</v>
      </c>
      <c r="B42" s="91" t="s">
        <v>194</v>
      </c>
      <c r="C42" s="90" t="s">
        <v>166</v>
      </c>
      <c r="D42" s="90" t="s">
        <v>193</v>
      </c>
      <c r="E42" s="92">
        <v>5</v>
      </c>
    </row>
    <row r="43" spans="1:6" x14ac:dyDescent="0.25">
      <c r="A43" s="91">
        <v>26</v>
      </c>
      <c r="B43" s="91" t="s">
        <v>195</v>
      </c>
      <c r="C43" s="90" t="s">
        <v>166</v>
      </c>
      <c r="D43" s="90" t="s">
        <v>193</v>
      </c>
      <c r="E43" s="92">
        <v>0</v>
      </c>
    </row>
    <row r="44" spans="1:6" x14ac:dyDescent="0.25">
      <c r="A44" s="91">
        <v>27</v>
      </c>
      <c r="B44" s="91" t="s">
        <v>196</v>
      </c>
      <c r="C44" s="90" t="s">
        <v>166</v>
      </c>
      <c r="D44" s="90" t="s">
        <v>193</v>
      </c>
      <c r="E44" s="92">
        <v>0</v>
      </c>
    </row>
    <row r="45" spans="1:6" x14ac:dyDescent="0.25">
      <c r="A45" s="299" t="s">
        <v>197</v>
      </c>
      <c r="B45" s="300"/>
      <c r="C45" s="95"/>
      <c r="D45" s="95"/>
      <c r="E45" s="96">
        <f>SUM(E4:E44)</f>
        <v>573</v>
      </c>
    </row>
    <row r="46" spans="1:6" ht="29.25" x14ac:dyDescent="0.25">
      <c r="A46" s="97">
        <v>28</v>
      </c>
      <c r="B46" s="98" t="s">
        <v>10</v>
      </c>
      <c r="C46" s="97"/>
      <c r="D46" s="97"/>
      <c r="E46" s="97">
        <v>15</v>
      </c>
    </row>
    <row r="47" spans="1:6" ht="29.25" x14ac:dyDescent="0.25">
      <c r="A47" s="97">
        <v>29</v>
      </c>
      <c r="B47" s="98" t="s">
        <v>198</v>
      </c>
      <c r="C47" s="97"/>
      <c r="D47" s="97"/>
      <c r="E47" s="97">
        <f>E45+E46</f>
        <v>588</v>
      </c>
    </row>
    <row r="48" spans="1:6" x14ac:dyDescent="0.25">
      <c r="A48" s="88"/>
      <c r="B48" s="99"/>
      <c r="C48" s="88"/>
      <c r="D48" s="88"/>
      <c r="E48" s="88"/>
    </row>
    <row r="49" spans="1:5" x14ac:dyDescent="0.25">
      <c r="A49" s="88"/>
      <c r="B49" s="99"/>
      <c r="C49" s="88"/>
      <c r="D49" s="88"/>
      <c r="E49" s="88"/>
    </row>
    <row r="50" spans="1:5" x14ac:dyDescent="0.25">
      <c r="A50" s="100" t="s">
        <v>428</v>
      </c>
      <c r="B50" s="100"/>
      <c r="C50" s="100"/>
      <c r="D50" s="100"/>
      <c r="E50" s="100"/>
    </row>
    <row r="51" spans="1:5" x14ac:dyDescent="0.25">
      <c r="A51" s="100"/>
      <c r="B51" s="100"/>
      <c r="C51" s="100"/>
      <c r="D51" s="100"/>
      <c r="E51" s="100"/>
    </row>
    <row r="52" spans="1:5" x14ac:dyDescent="0.25">
      <c r="A52" s="101" t="s">
        <v>199</v>
      </c>
      <c r="B52" s="100"/>
      <c r="C52" s="100"/>
      <c r="D52" s="100"/>
      <c r="E52" s="100"/>
    </row>
    <row r="53" spans="1:5" x14ac:dyDescent="0.25">
      <c r="A53" s="101" t="s">
        <v>200</v>
      </c>
      <c r="B53" s="100"/>
      <c r="C53" s="102" t="s">
        <v>201</v>
      </c>
      <c r="D53" s="103" t="s">
        <v>202</v>
      </c>
      <c r="E53" s="100"/>
    </row>
    <row r="54" spans="1:5" x14ac:dyDescent="0.25">
      <c r="C54" s="102" t="s">
        <v>203</v>
      </c>
      <c r="D54" s="104" t="s">
        <v>204</v>
      </c>
    </row>
  </sheetData>
  <mergeCells count="5">
    <mergeCell ref="A1:E1"/>
    <mergeCell ref="B2:E2"/>
    <mergeCell ref="F32:F33"/>
    <mergeCell ref="A34:B34"/>
    <mergeCell ref="A45:B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="115" zoomScaleNormal="115" workbookViewId="0">
      <pane ySplit="4" topLeftCell="A29" activePane="bottomLeft" state="frozen"/>
      <selection pane="bottomLeft" sqref="A1:F1"/>
    </sheetView>
  </sheetViews>
  <sheetFormatPr defaultRowHeight="15" x14ac:dyDescent="0.25"/>
  <cols>
    <col min="1" max="1" width="20" customWidth="1"/>
    <col min="2" max="2" width="13.5703125" customWidth="1"/>
    <col min="3" max="3" width="18.28515625" customWidth="1"/>
    <col min="4" max="4" width="22.42578125" customWidth="1"/>
    <col min="219" max="219" width="21.28515625" customWidth="1"/>
    <col min="220" max="220" width="18.28515625" customWidth="1"/>
    <col min="221" max="221" width="19.85546875" customWidth="1"/>
    <col min="222" max="222" width="22.140625" customWidth="1"/>
    <col min="475" max="475" width="21.28515625" customWidth="1"/>
    <col min="476" max="476" width="18.28515625" customWidth="1"/>
    <col min="477" max="477" width="19.85546875" customWidth="1"/>
    <col min="478" max="478" width="22.140625" customWidth="1"/>
    <col min="731" max="731" width="21.28515625" customWidth="1"/>
    <col min="732" max="732" width="18.28515625" customWidth="1"/>
    <col min="733" max="733" width="19.85546875" customWidth="1"/>
    <col min="734" max="734" width="22.140625" customWidth="1"/>
    <col min="987" max="987" width="21.28515625" customWidth="1"/>
    <col min="988" max="988" width="18.28515625" customWidth="1"/>
    <col min="989" max="989" width="19.85546875" customWidth="1"/>
    <col min="990" max="990" width="22.140625" customWidth="1"/>
    <col min="1243" max="1243" width="21.28515625" customWidth="1"/>
    <col min="1244" max="1244" width="18.28515625" customWidth="1"/>
    <col min="1245" max="1245" width="19.85546875" customWidth="1"/>
    <col min="1246" max="1246" width="22.140625" customWidth="1"/>
    <col min="1499" max="1499" width="21.28515625" customWidth="1"/>
    <col min="1500" max="1500" width="18.28515625" customWidth="1"/>
    <col min="1501" max="1501" width="19.85546875" customWidth="1"/>
    <col min="1502" max="1502" width="22.140625" customWidth="1"/>
    <col min="1755" max="1755" width="21.28515625" customWidth="1"/>
    <col min="1756" max="1756" width="18.28515625" customWidth="1"/>
    <col min="1757" max="1757" width="19.85546875" customWidth="1"/>
    <col min="1758" max="1758" width="22.140625" customWidth="1"/>
    <col min="2011" max="2011" width="21.28515625" customWidth="1"/>
    <col min="2012" max="2012" width="18.28515625" customWidth="1"/>
    <col min="2013" max="2013" width="19.85546875" customWidth="1"/>
    <col min="2014" max="2014" width="22.140625" customWidth="1"/>
    <col min="2267" max="2267" width="21.28515625" customWidth="1"/>
    <col min="2268" max="2268" width="18.28515625" customWidth="1"/>
    <col min="2269" max="2269" width="19.85546875" customWidth="1"/>
    <col min="2270" max="2270" width="22.140625" customWidth="1"/>
    <col min="2523" max="2523" width="21.28515625" customWidth="1"/>
    <col min="2524" max="2524" width="18.28515625" customWidth="1"/>
    <col min="2525" max="2525" width="19.85546875" customWidth="1"/>
    <col min="2526" max="2526" width="22.140625" customWidth="1"/>
    <col min="2779" max="2779" width="21.28515625" customWidth="1"/>
    <col min="2780" max="2780" width="18.28515625" customWidth="1"/>
    <col min="2781" max="2781" width="19.85546875" customWidth="1"/>
    <col min="2782" max="2782" width="22.140625" customWidth="1"/>
    <col min="3035" max="3035" width="21.28515625" customWidth="1"/>
    <col min="3036" max="3036" width="18.28515625" customWidth="1"/>
    <col min="3037" max="3037" width="19.85546875" customWidth="1"/>
    <col min="3038" max="3038" width="22.140625" customWidth="1"/>
    <col min="3291" max="3291" width="21.28515625" customWidth="1"/>
    <col min="3292" max="3292" width="18.28515625" customWidth="1"/>
    <col min="3293" max="3293" width="19.85546875" customWidth="1"/>
    <col min="3294" max="3294" width="22.140625" customWidth="1"/>
    <col min="3547" max="3547" width="21.28515625" customWidth="1"/>
    <col min="3548" max="3548" width="18.28515625" customWidth="1"/>
    <col min="3549" max="3549" width="19.85546875" customWidth="1"/>
    <col min="3550" max="3550" width="22.140625" customWidth="1"/>
    <col min="3803" max="3803" width="21.28515625" customWidth="1"/>
    <col min="3804" max="3804" width="18.28515625" customWidth="1"/>
    <col min="3805" max="3805" width="19.85546875" customWidth="1"/>
    <col min="3806" max="3806" width="22.140625" customWidth="1"/>
    <col min="4059" max="4059" width="21.28515625" customWidth="1"/>
    <col min="4060" max="4060" width="18.28515625" customWidth="1"/>
    <col min="4061" max="4061" width="19.85546875" customWidth="1"/>
    <col min="4062" max="4062" width="22.140625" customWidth="1"/>
    <col min="4315" max="4315" width="21.28515625" customWidth="1"/>
    <col min="4316" max="4316" width="18.28515625" customWidth="1"/>
    <col min="4317" max="4317" width="19.85546875" customWidth="1"/>
    <col min="4318" max="4318" width="22.140625" customWidth="1"/>
    <col min="4571" max="4571" width="21.28515625" customWidth="1"/>
    <col min="4572" max="4572" width="18.28515625" customWidth="1"/>
    <col min="4573" max="4573" width="19.85546875" customWidth="1"/>
    <col min="4574" max="4574" width="22.140625" customWidth="1"/>
    <col min="4827" max="4827" width="21.28515625" customWidth="1"/>
    <col min="4828" max="4828" width="18.28515625" customWidth="1"/>
    <col min="4829" max="4829" width="19.85546875" customWidth="1"/>
    <col min="4830" max="4830" width="22.140625" customWidth="1"/>
    <col min="5083" max="5083" width="21.28515625" customWidth="1"/>
    <col min="5084" max="5084" width="18.28515625" customWidth="1"/>
    <col min="5085" max="5085" width="19.85546875" customWidth="1"/>
    <col min="5086" max="5086" width="22.140625" customWidth="1"/>
    <col min="5339" max="5339" width="21.28515625" customWidth="1"/>
    <col min="5340" max="5340" width="18.28515625" customWidth="1"/>
    <col min="5341" max="5341" width="19.85546875" customWidth="1"/>
    <col min="5342" max="5342" width="22.140625" customWidth="1"/>
    <col min="5595" max="5595" width="21.28515625" customWidth="1"/>
    <col min="5596" max="5596" width="18.28515625" customWidth="1"/>
    <col min="5597" max="5597" width="19.85546875" customWidth="1"/>
    <col min="5598" max="5598" width="22.140625" customWidth="1"/>
    <col min="5851" max="5851" width="21.28515625" customWidth="1"/>
    <col min="5852" max="5852" width="18.28515625" customWidth="1"/>
    <col min="5853" max="5853" width="19.85546875" customWidth="1"/>
    <col min="5854" max="5854" width="22.140625" customWidth="1"/>
    <col min="6107" max="6107" width="21.28515625" customWidth="1"/>
    <col min="6108" max="6108" width="18.28515625" customWidth="1"/>
    <col min="6109" max="6109" width="19.85546875" customWidth="1"/>
    <col min="6110" max="6110" width="22.140625" customWidth="1"/>
    <col min="6363" max="6363" width="21.28515625" customWidth="1"/>
    <col min="6364" max="6364" width="18.28515625" customWidth="1"/>
    <col min="6365" max="6365" width="19.85546875" customWidth="1"/>
    <col min="6366" max="6366" width="22.140625" customWidth="1"/>
    <col min="6619" max="6619" width="21.28515625" customWidth="1"/>
    <col min="6620" max="6620" width="18.28515625" customWidth="1"/>
    <col min="6621" max="6621" width="19.85546875" customWidth="1"/>
    <col min="6622" max="6622" width="22.140625" customWidth="1"/>
    <col min="6875" max="6875" width="21.28515625" customWidth="1"/>
    <col min="6876" max="6876" width="18.28515625" customWidth="1"/>
    <col min="6877" max="6877" width="19.85546875" customWidth="1"/>
    <col min="6878" max="6878" width="22.140625" customWidth="1"/>
    <col min="7131" max="7131" width="21.28515625" customWidth="1"/>
    <col min="7132" max="7132" width="18.28515625" customWidth="1"/>
    <col min="7133" max="7133" width="19.85546875" customWidth="1"/>
    <col min="7134" max="7134" width="22.140625" customWidth="1"/>
    <col min="7387" max="7387" width="21.28515625" customWidth="1"/>
    <col min="7388" max="7388" width="18.28515625" customWidth="1"/>
    <col min="7389" max="7389" width="19.85546875" customWidth="1"/>
    <col min="7390" max="7390" width="22.140625" customWidth="1"/>
    <col min="7643" max="7643" width="21.28515625" customWidth="1"/>
    <col min="7644" max="7644" width="18.28515625" customWidth="1"/>
    <col min="7645" max="7645" width="19.85546875" customWidth="1"/>
    <col min="7646" max="7646" width="22.140625" customWidth="1"/>
    <col min="7899" max="7899" width="21.28515625" customWidth="1"/>
    <col min="7900" max="7900" width="18.28515625" customWidth="1"/>
    <col min="7901" max="7901" width="19.85546875" customWidth="1"/>
    <col min="7902" max="7902" width="22.140625" customWidth="1"/>
    <col min="8155" max="8155" width="21.28515625" customWidth="1"/>
    <col min="8156" max="8156" width="18.28515625" customWidth="1"/>
    <col min="8157" max="8157" width="19.85546875" customWidth="1"/>
    <col min="8158" max="8158" width="22.140625" customWidth="1"/>
    <col min="8411" max="8411" width="21.28515625" customWidth="1"/>
    <col min="8412" max="8412" width="18.28515625" customWidth="1"/>
    <col min="8413" max="8413" width="19.85546875" customWidth="1"/>
    <col min="8414" max="8414" width="22.140625" customWidth="1"/>
    <col min="8667" max="8667" width="21.28515625" customWidth="1"/>
    <col min="8668" max="8668" width="18.28515625" customWidth="1"/>
    <col min="8669" max="8669" width="19.85546875" customWidth="1"/>
    <col min="8670" max="8670" width="22.140625" customWidth="1"/>
    <col min="8923" max="8923" width="21.28515625" customWidth="1"/>
    <col min="8924" max="8924" width="18.28515625" customWidth="1"/>
    <col min="8925" max="8925" width="19.85546875" customWidth="1"/>
    <col min="8926" max="8926" width="22.140625" customWidth="1"/>
    <col min="9179" max="9179" width="21.28515625" customWidth="1"/>
    <col min="9180" max="9180" width="18.28515625" customWidth="1"/>
    <col min="9181" max="9181" width="19.85546875" customWidth="1"/>
    <col min="9182" max="9182" width="22.140625" customWidth="1"/>
    <col min="9435" max="9435" width="21.28515625" customWidth="1"/>
    <col min="9436" max="9436" width="18.28515625" customWidth="1"/>
    <col min="9437" max="9437" width="19.85546875" customWidth="1"/>
    <col min="9438" max="9438" width="22.140625" customWidth="1"/>
    <col min="9691" max="9691" width="21.28515625" customWidth="1"/>
    <col min="9692" max="9692" width="18.28515625" customWidth="1"/>
    <col min="9693" max="9693" width="19.85546875" customWidth="1"/>
    <col min="9694" max="9694" width="22.140625" customWidth="1"/>
    <col min="9947" max="9947" width="21.28515625" customWidth="1"/>
    <col min="9948" max="9948" width="18.28515625" customWidth="1"/>
    <col min="9949" max="9949" width="19.85546875" customWidth="1"/>
    <col min="9950" max="9950" width="22.140625" customWidth="1"/>
    <col min="10203" max="10203" width="21.28515625" customWidth="1"/>
    <col min="10204" max="10204" width="18.28515625" customWidth="1"/>
    <col min="10205" max="10205" width="19.85546875" customWidth="1"/>
    <col min="10206" max="10206" width="22.140625" customWidth="1"/>
    <col min="10459" max="10459" width="21.28515625" customWidth="1"/>
    <col min="10460" max="10460" width="18.28515625" customWidth="1"/>
    <col min="10461" max="10461" width="19.85546875" customWidth="1"/>
    <col min="10462" max="10462" width="22.140625" customWidth="1"/>
    <col min="10715" max="10715" width="21.28515625" customWidth="1"/>
    <col min="10716" max="10716" width="18.28515625" customWidth="1"/>
    <col min="10717" max="10717" width="19.85546875" customWidth="1"/>
    <col min="10718" max="10718" width="22.140625" customWidth="1"/>
    <col min="10971" max="10971" width="21.28515625" customWidth="1"/>
    <col min="10972" max="10972" width="18.28515625" customWidth="1"/>
    <col min="10973" max="10973" width="19.85546875" customWidth="1"/>
    <col min="10974" max="10974" width="22.140625" customWidth="1"/>
    <col min="11227" max="11227" width="21.28515625" customWidth="1"/>
    <col min="11228" max="11228" width="18.28515625" customWidth="1"/>
    <col min="11229" max="11229" width="19.85546875" customWidth="1"/>
    <col min="11230" max="11230" width="22.140625" customWidth="1"/>
    <col min="11483" max="11483" width="21.28515625" customWidth="1"/>
    <col min="11484" max="11484" width="18.28515625" customWidth="1"/>
    <col min="11485" max="11485" width="19.85546875" customWidth="1"/>
    <col min="11486" max="11486" width="22.140625" customWidth="1"/>
    <col min="11739" max="11739" width="21.28515625" customWidth="1"/>
    <col min="11740" max="11740" width="18.28515625" customWidth="1"/>
    <col min="11741" max="11741" width="19.85546875" customWidth="1"/>
    <col min="11742" max="11742" width="22.140625" customWidth="1"/>
    <col min="11995" max="11995" width="21.28515625" customWidth="1"/>
    <col min="11996" max="11996" width="18.28515625" customWidth="1"/>
    <col min="11997" max="11997" width="19.85546875" customWidth="1"/>
    <col min="11998" max="11998" width="22.140625" customWidth="1"/>
    <col min="12251" max="12251" width="21.28515625" customWidth="1"/>
    <col min="12252" max="12252" width="18.28515625" customWidth="1"/>
    <col min="12253" max="12253" width="19.85546875" customWidth="1"/>
    <col min="12254" max="12254" width="22.140625" customWidth="1"/>
    <col min="12507" max="12507" width="21.28515625" customWidth="1"/>
    <col min="12508" max="12508" width="18.28515625" customWidth="1"/>
    <col min="12509" max="12509" width="19.85546875" customWidth="1"/>
    <col min="12510" max="12510" width="22.140625" customWidth="1"/>
    <col min="12763" max="12763" width="21.28515625" customWidth="1"/>
    <col min="12764" max="12764" width="18.28515625" customWidth="1"/>
    <col min="12765" max="12765" width="19.85546875" customWidth="1"/>
    <col min="12766" max="12766" width="22.140625" customWidth="1"/>
    <col min="13019" max="13019" width="21.28515625" customWidth="1"/>
    <col min="13020" max="13020" width="18.28515625" customWidth="1"/>
    <col min="13021" max="13021" width="19.85546875" customWidth="1"/>
    <col min="13022" max="13022" width="22.140625" customWidth="1"/>
    <col min="13275" max="13275" width="21.28515625" customWidth="1"/>
    <col min="13276" max="13276" width="18.28515625" customWidth="1"/>
    <col min="13277" max="13277" width="19.85546875" customWidth="1"/>
    <col min="13278" max="13278" width="22.140625" customWidth="1"/>
    <col min="13531" max="13531" width="21.28515625" customWidth="1"/>
    <col min="13532" max="13532" width="18.28515625" customWidth="1"/>
    <col min="13533" max="13533" width="19.85546875" customWidth="1"/>
    <col min="13534" max="13534" width="22.140625" customWidth="1"/>
    <col min="13787" max="13787" width="21.28515625" customWidth="1"/>
    <col min="13788" max="13788" width="18.28515625" customWidth="1"/>
    <col min="13789" max="13789" width="19.85546875" customWidth="1"/>
    <col min="13790" max="13790" width="22.140625" customWidth="1"/>
    <col min="14043" max="14043" width="21.28515625" customWidth="1"/>
    <col min="14044" max="14044" width="18.28515625" customWidth="1"/>
    <col min="14045" max="14045" width="19.85546875" customWidth="1"/>
    <col min="14046" max="14046" width="22.140625" customWidth="1"/>
    <col min="14299" max="14299" width="21.28515625" customWidth="1"/>
    <col min="14300" max="14300" width="18.28515625" customWidth="1"/>
    <col min="14301" max="14301" width="19.85546875" customWidth="1"/>
    <col min="14302" max="14302" width="22.140625" customWidth="1"/>
    <col min="14555" max="14555" width="21.28515625" customWidth="1"/>
    <col min="14556" max="14556" width="18.28515625" customWidth="1"/>
    <col min="14557" max="14557" width="19.85546875" customWidth="1"/>
    <col min="14558" max="14558" width="22.140625" customWidth="1"/>
    <col min="14811" max="14811" width="21.28515625" customWidth="1"/>
    <col min="14812" max="14812" width="18.28515625" customWidth="1"/>
    <col min="14813" max="14813" width="19.85546875" customWidth="1"/>
    <col min="14814" max="14814" width="22.140625" customWidth="1"/>
    <col min="15067" max="15067" width="21.28515625" customWidth="1"/>
    <col min="15068" max="15068" width="18.28515625" customWidth="1"/>
    <col min="15069" max="15069" width="19.85546875" customWidth="1"/>
    <col min="15070" max="15070" width="22.140625" customWidth="1"/>
    <col min="15323" max="15323" width="21.28515625" customWidth="1"/>
    <col min="15324" max="15324" width="18.28515625" customWidth="1"/>
    <col min="15325" max="15325" width="19.85546875" customWidth="1"/>
    <col min="15326" max="15326" width="22.140625" customWidth="1"/>
    <col min="15579" max="15579" width="21.28515625" customWidth="1"/>
    <col min="15580" max="15580" width="18.28515625" customWidth="1"/>
    <col min="15581" max="15581" width="19.85546875" customWidth="1"/>
    <col min="15582" max="15582" width="22.140625" customWidth="1"/>
    <col min="15835" max="15835" width="21.28515625" customWidth="1"/>
    <col min="15836" max="15836" width="18.28515625" customWidth="1"/>
    <col min="15837" max="15837" width="19.85546875" customWidth="1"/>
    <col min="15838" max="15838" width="22.140625" customWidth="1"/>
    <col min="16091" max="16091" width="21.28515625" customWidth="1"/>
    <col min="16092" max="16092" width="18.28515625" customWidth="1"/>
    <col min="16093" max="16093" width="19.85546875" customWidth="1"/>
    <col min="16094" max="16094" width="22.140625" customWidth="1"/>
  </cols>
  <sheetData>
    <row r="1" spans="1:7" x14ac:dyDescent="0.25">
      <c r="D1" s="106" t="s">
        <v>205</v>
      </c>
    </row>
    <row r="2" spans="1:7" x14ac:dyDescent="0.25">
      <c r="A2" s="301" t="s">
        <v>206</v>
      </c>
      <c r="B2" s="301"/>
      <c r="C2" s="301"/>
      <c r="D2" s="301"/>
    </row>
    <row r="3" spans="1:7" x14ac:dyDescent="0.25">
      <c r="A3" s="301" t="s">
        <v>445</v>
      </c>
      <c r="B3" s="301"/>
      <c r="C3" s="301"/>
      <c r="D3" s="301"/>
    </row>
    <row r="4" spans="1:7" x14ac:dyDescent="0.25">
      <c r="A4" s="302" t="s">
        <v>207</v>
      </c>
      <c r="B4" s="302"/>
      <c r="C4" s="302"/>
      <c r="D4" s="302"/>
    </row>
    <row r="5" spans="1:7" x14ac:dyDescent="0.25">
      <c r="A5" s="279" t="s">
        <v>409</v>
      </c>
      <c r="B5" s="279" t="s">
        <v>208</v>
      </c>
      <c r="C5" s="279" t="s">
        <v>209</v>
      </c>
      <c r="D5" s="279" t="s">
        <v>210</v>
      </c>
    </row>
    <row r="6" spans="1:7" x14ac:dyDescent="0.25">
      <c r="A6" s="279" t="s">
        <v>211</v>
      </c>
      <c r="B6" s="279" t="s">
        <v>212</v>
      </c>
      <c r="C6" s="279" t="s">
        <v>213</v>
      </c>
      <c r="D6" s="279" t="s">
        <v>214</v>
      </c>
    </row>
    <row r="7" spans="1:7" x14ac:dyDescent="0.25">
      <c r="A7" s="303" t="s">
        <v>215</v>
      </c>
      <c r="B7" s="303"/>
      <c r="C7" s="303"/>
      <c r="D7" s="303"/>
    </row>
    <row r="8" spans="1:7" x14ac:dyDescent="0.25">
      <c r="A8" s="230" t="s">
        <v>216</v>
      </c>
      <c r="B8" s="227">
        <v>0</v>
      </c>
      <c r="C8" s="232">
        <v>65</v>
      </c>
      <c r="D8" s="258">
        <f>B8/10*C8</f>
        <v>0</v>
      </c>
    </row>
    <row r="9" spans="1:7" x14ac:dyDescent="0.25">
      <c r="A9" s="230" t="s">
        <v>217</v>
      </c>
      <c r="B9" s="227">
        <v>0</v>
      </c>
      <c r="C9" s="232">
        <v>104</v>
      </c>
      <c r="D9" s="232">
        <f>B9/10*C9</f>
        <v>0</v>
      </c>
    </row>
    <row r="10" spans="1:7" x14ac:dyDescent="0.25">
      <c r="A10" s="230" t="s">
        <v>218</v>
      </c>
      <c r="B10" s="227">
        <v>0</v>
      </c>
      <c r="C10" s="232">
        <v>60</v>
      </c>
      <c r="D10" s="232">
        <f t="shared" ref="D10:D12" si="0">B10/10*C10</f>
        <v>0</v>
      </c>
      <c r="G10" t="s">
        <v>18</v>
      </c>
    </row>
    <row r="11" spans="1:7" x14ac:dyDescent="0.25">
      <c r="A11" s="230" t="s">
        <v>219</v>
      </c>
      <c r="B11" s="227">
        <v>0</v>
      </c>
      <c r="C11" s="232">
        <v>55</v>
      </c>
      <c r="D11" s="232">
        <f t="shared" si="0"/>
        <v>0</v>
      </c>
    </row>
    <row r="12" spans="1:7" x14ac:dyDescent="0.25">
      <c r="A12" s="230" t="s">
        <v>220</v>
      </c>
      <c r="B12" s="228">
        <v>0</v>
      </c>
      <c r="C12" s="232">
        <v>60</v>
      </c>
      <c r="D12" s="232">
        <f t="shared" si="0"/>
        <v>0</v>
      </c>
    </row>
    <row r="13" spans="1:7" x14ac:dyDescent="0.25">
      <c r="A13" s="259" t="s">
        <v>221</v>
      </c>
      <c r="B13" s="229">
        <f>B8+B9+B10+B11+B12</f>
        <v>0</v>
      </c>
      <c r="C13" s="232" t="s">
        <v>222</v>
      </c>
      <c r="D13" s="260">
        <f>D8+D9+D10+D11+D12</f>
        <v>0</v>
      </c>
    </row>
    <row r="14" spans="1:7" x14ac:dyDescent="0.25">
      <c r="A14" s="230" t="s">
        <v>223</v>
      </c>
      <c r="B14" s="227">
        <v>0</v>
      </c>
      <c r="C14" s="232">
        <v>15</v>
      </c>
      <c r="D14" s="232">
        <f t="shared" ref="D14" si="1">B14/10*C14</f>
        <v>0</v>
      </c>
    </row>
    <row r="15" spans="1:7" x14ac:dyDescent="0.25">
      <c r="A15" s="230" t="s">
        <v>224</v>
      </c>
      <c r="B15" s="228">
        <v>0</v>
      </c>
      <c r="C15" s="232">
        <v>3.5</v>
      </c>
      <c r="D15" s="232">
        <f>B15*C15/1000</f>
        <v>0</v>
      </c>
    </row>
    <row r="16" spans="1:7" x14ac:dyDescent="0.25">
      <c r="A16" s="230" t="s">
        <v>225</v>
      </c>
      <c r="B16" s="228">
        <v>0</v>
      </c>
      <c r="C16" s="232">
        <v>37.5</v>
      </c>
      <c r="D16" s="232">
        <f t="shared" ref="D16:D19" si="2">B16/10*C16</f>
        <v>0</v>
      </c>
    </row>
    <row r="17" spans="1:7" x14ac:dyDescent="0.25">
      <c r="A17" s="230" t="s">
        <v>226</v>
      </c>
      <c r="B17" s="228">
        <v>0</v>
      </c>
      <c r="C17" s="232">
        <v>10</v>
      </c>
      <c r="D17" s="232">
        <f t="shared" si="2"/>
        <v>0</v>
      </c>
      <c r="G17" s="26"/>
    </row>
    <row r="18" spans="1:7" x14ac:dyDescent="0.25">
      <c r="A18" s="230" t="s">
        <v>227</v>
      </c>
      <c r="B18" s="228">
        <v>0</v>
      </c>
      <c r="C18" s="232">
        <v>12</v>
      </c>
      <c r="D18" s="232">
        <f t="shared" si="2"/>
        <v>0</v>
      </c>
      <c r="G18" s="26"/>
    </row>
    <row r="19" spans="1:7" x14ac:dyDescent="0.25">
      <c r="A19" s="230" t="s">
        <v>228</v>
      </c>
      <c r="B19" s="227">
        <v>0</v>
      </c>
      <c r="C19" s="232">
        <v>9</v>
      </c>
      <c r="D19" s="232">
        <f t="shared" si="2"/>
        <v>0</v>
      </c>
      <c r="G19" s="26"/>
    </row>
    <row r="20" spans="1:7" x14ac:dyDescent="0.25">
      <c r="A20" s="259" t="s">
        <v>229</v>
      </c>
      <c r="B20" s="228" t="s">
        <v>222</v>
      </c>
      <c r="C20" s="232" t="s">
        <v>222</v>
      </c>
      <c r="D20" s="260">
        <f>D13+D14+D15+D16+D17+D18+D19</f>
        <v>0</v>
      </c>
      <c r="G20" s="26"/>
    </row>
    <row r="21" spans="1:7" ht="15.75" x14ac:dyDescent="0.25">
      <c r="A21" s="304" t="s">
        <v>230</v>
      </c>
      <c r="B21" s="304"/>
      <c r="C21" s="304"/>
      <c r="D21" s="304"/>
      <c r="G21" s="26"/>
    </row>
    <row r="22" spans="1:7" x14ac:dyDescent="0.25">
      <c r="A22" s="279" t="s">
        <v>231</v>
      </c>
      <c r="B22" s="279" t="s">
        <v>208</v>
      </c>
      <c r="C22" s="279" t="s">
        <v>209</v>
      </c>
      <c r="D22" s="279" t="s">
        <v>210</v>
      </c>
      <c r="G22" s="26"/>
    </row>
    <row r="23" spans="1:7" x14ac:dyDescent="0.25">
      <c r="A23" s="279" t="s">
        <v>211</v>
      </c>
      <c r="B23" s="279" t="s">
        <v>212</v>
      </c>
      <c r="C23" s="279" t="s">
        <v>213</v>
      </c>
      <c r="D23" s="279" t="s">
        <v>214</v>
      </c>
      <c r="G23" s="26"/>
    </row>
    <row r="24" spans="1:7" x14ac:dyDescent="0.25">
      <c r="A24" s="303" t="s">
        <v>215</v>
      </c>
      <c r="B24" s="303"/>
      <c r="C24" s="303"/>
      <c r="D24" s="303"/>
      <c r="G24" s="26"/>
    </row>
    <row r="25" spans="1:7" x14ac:dyDescent="0.25">
      <c r="A25" s="230" t="s">
        <v>216</v>
      </c>
      <c r="B25" s="231">
        <v>1633.33</v>
      </c>
      <c r="C25" s="232">
        <v>65</v>
      </c>
      <c r="D25" s="261">
        <f>B25/10*C25</f>
        <v>10616.645</v>
      </c>
      <c r="E25" s="26"/>
      <c r="F25" s="26"/>
      <c r="G25" s="26"/>
    </row>
    <row r="26" spans="1:7" x14ac:dyDescent="0.25">
      <c r="A26" s="230" t="s">
        <v>217</v>
      </c>
      <c r="B26" s="231">
        <v>72.849999999999994</v>
      </c>
      <c r="C26" s="232">
        <v>104</v>
      </c>
      <c r="D26" s="261">
        <f>B26/10*C26</f>
        <v>757.63999999999987</v>
      </c>
      <c r="E26" s="26"/>
      <c r="F26" s="26"/>
      <c r="G26" s="26"/>
    </row>
    <row r="27" spans="1:7" x14ac:dyDescent="0.25">
      <c r="A27" s="230" t="s">
        <v>218</v>
      </c>
      <c r="B27" s="231">
        <v>548.29999999999995</v>
      </c>
      <c r="C27" s="232">
        <v>60</v>
      </c>
      <c r="D27" s="261">
        <f>B27/10*C27</f>
        <v>3289.7999999999997</v>
      </c>
      <c r="E27" s="26"/>
      <c r="F27" s="26"/>
      <c r="G27" s="26"/>
    </row>
    <row r="28" spans="1:7" x14ac:dyDescent="0.25">
      <c r="A28" s="230" t="s">
        <v>219</v>
      </c>
      <c r="B28" s="231">
        <v>273.60000000000002</v>
      </c>
      <c r="C28" s="232">
        <v>55</v>
      </c>
      <c r="D28" s="261">
        <f>B28/10*C28</f>
        <v>1504.8000000000002</v>
      </c>
      <c r="E28" s="26"/>
      <c r="F28" s="26"/>
      <c r="G28" s="26"/>
    </row>
    <row r="29" spans="1:7" x14ac:dyDescent="0.25">
      <c r="A29" s="230" t="s">
        <v>220</v>
      </c>
      <c r="B29" s="231">
        <v>0</v>
      </c>
      <c r="C29" s="232">
        <v>60</v>
      </c>
      <c r="D29" s="232">
        <f>B29/10*C29</f>
        <v>0</v>
      </c>
      <c r="E29" s="26"/>
      <c r="F29" s="26"/>
      <c r="G29" s="26"/>
    </row>
    <row r="30" spans="1:7" x14ac:dyDescent="0.25">
      <c r="A30" s="259" t="s">
        <v>221</v>
      </c>
      <c r="B30" s="260">
        <f>B25+B26+B27+B28+B29</f>
        <v>2528.0799999999995</v>
      </c>
      <c r="C30" s="232" t="s">
        <v>222</v>
      </c>
      <c r="D30" s="262">
        <f>D25+D26+D27+D28+D29</f>
        <v>16168.884999999998</v>
      </c>
      <c r="G30" s="26"/>
    </row>
    <row r="31" spans="1:7" x14ac:dyDescent="0.25">
      <c r="A31" s="230" t="s">
        <v>223</v>
      </c>
      <c r="B31" s="231">
        <v>6340</v>
      </c>
      <c r="C31" s="232">
        <v>15</v>
      </c>
      <c r="D31" s="232">
        <f>B31/10*C31</f>
        <v>9510</v>
      </c>
      <c r="G31" s="26"/>
    </row>
    <row r="32" spans="1:7" x14ac:dyDescent="0.25">
      <c r="A32" s="230" t="s">
        <v>224</v>
      </c>
      <c r="B32" s="231">
        <v>449441</v>
      </c>
      <c r="C32" s="232">
        <v>3.5</v>
      </c>
      <c r="D32" s="261">
        <f>B32*C32/1000</f>
        <v>1573.0435</v>
      </c>
      <c r="G32" s="26"/>
    </row>
    <row r="33" spans="1:7" x14ac:dyDescent="0.25">
      <c r="A33" s="230" t="s">
        <v>225</v>
      </c>
      <c r="B33" s="231">
        <v>0</v>
      </c>
      <c r="C33" s="232">
        <v>37.5</v>
      </c>
      <c r="D33" s="232">
        <f>B33/10*C33</f>
        <v>0</v>
      </c>
      <c r="G33" s="26"/>
    </row>
    <row r="34" spans="1:7" x14ac:dyDescent="0.25">
      <c r="A34" s="230" t="s">
        <v>226</v>
      </c>
      <c r="B34" s="231">
        <v>0</v>
      </c>
      <c r="C34" s="232">
        <v>10</v>
      </c>
      <c r="D34" s="232">
        <f>B34/10*C34</f>
        <v>0</v>
      </c>
      <c r="G34" s="26"/>
    </row>
    <row r="35" spans="1:7" x14ac:dyDescent="0.25">
      <c r="A35" s="230" t="s">
        <v>227</v>
      </c>
      <c r="B35" s="231">
        <v>0</v>
      </c>
      <c r="C35" s="232">
        <v>12</v>
      </c>
      <c r="D35" s="232">
        <f>B35/10*C35</f>
        <v>0</v>
      </c>
      <c r="G35" s="26"/>
    </row>
    <row r="36" spans="1:7" x14ac:dyDescent="0.25">
      <c r="A36" s="230" t="s">
        <v>228</v>
      </c>
      <c r="B36" s="231">
        <v>0</v>
      </c>
      <c r="C36" s="232">
        <v>9</v>
      </c>
      <c r="D36" s="232">
        <f>B36/10*C36</f>
        <v>0</v>
      </c>
      <c r="G36" s="26"/>
    </row>
    <row r="37" spans="1:7" x14ac:dyDescent="0.25">
      <c r="A37" s="230" t="s">
        <v>232</v>
      </c>
      <c r="B37" s="231">
        <v>0</v>
      </c>
      <c r="C37" s="232"/>
      <c r="D37" s="232"/>
      <c r="G37" s="26"/>
    </row>
    <row r="38" spans="1:7" x14ac:dyDescent="0.25">
      <c r="A38" s="259" t="s">
        <v>229</v>
      </c>
      <c r="B38" s="263" t="s">
        <v>222</v>
      </c>
      <c r="C38" s="232" t="s">
        <v>222</v>
      </c>
      <c r="D38" s="262">
        <f>SUM(D30:D37)</f>
        <v>27251.928499999998</v>
      </c>
      <c r="G38" s="26"/>
    </row>
    <row r="39" spans="1:7" x14ac:dyDescent="0.25">
      <c r="A39" s="303" t="s">
        <v>46</v>
      </c>
      <c r="B39" s="303"/>
      <c r="C39" s="303"/>
      <c r="D39" s="303"/>
      <c r="G39" s="26"/>
    </row>
    <row r="40" spans="1:7" x14ac:dyDescent="0.25">
      <c r="A40" s="279" t="s">
        <v>231</v>
      </c>
      <c r="B40" s="279" t="s">
        <v>208</v>
      </c>
      <c r="C40" s="279" t="s">
        <v>209</v>
      </c>
      <c r="D40" s="279" t="s">
        <v>210</v>
      </c>
      <c r="G40" s="26"/>
    </row>
    <row r="41" spans="1:7" x14ac:dyDescent="0.25">
      <c r="A41" s="279" t="s">
        <v>211</v>
      </c>
      <c r="B41" s="279" t="s">
        <v>212</v>
      </c>
      <c r="C41" s="279" t="s">
        <v>213</v>
      </c>
      <c r="D41" s="279" t="s">
        <v>214</v>
      </c>
      <c r="G41" s="26"/>
    </row>
    <row r="42" spans="1:7" x14ac:dyDescent="0.25">
      <c r="A42" s="303" t="s">
        <v>215</v>
      </c>
      <c r="B42" s="303"/>
      <c r="C42" s="303"/>
      <c r="D42" s="303"/>
      <c r="G42" s="26"/>
    </row>
    <row r="43" spans="1:7" x14ac:dyDescent="0.25">
      <c r="A43" s="230" t="s">
        <v>216</v>
      </c>
      <c r="B43" s="231">
        <v>81.39</v>
      </c>
      <c r="C43" s="232">
        <v>65</v>
      </c>
      <c r="D43" s="232">
        <f>B43/10*C43</f>
        <v>529.03499999999997</v>
      </c>
      <c r="G43" s="26"/>
    </row>
    <row r="44" spans="1:7" x14ac:dyDescent="0.25">
      <c r="A44" s="230" t="s">
        <v>217</v>
      </c>
      <c r="B44" s="231">
        <v>8.24</v>
      </c>
      <c r="C44" s="232">
        <v>104</v>
      </c>
      <c r="D44" s="232">
        <f>B44/10*C44</f>
        <v>85.696000000000012</v>
      </c>
      <c r="G44" s="26"/>
    </row>
    <row r="45" spans="1:7" x14ac:dyDescent="0.25">
      <c r="A45" s="230" t="s">
        <v>218</v>
      </c>
      <c r="B45" s="231">
        <v>103.584</v>
      </c>
      <c r="C45" s="232">
        <v>60</v>
      </c>
      <c r="D45" s="261">
        <f>B45/10*C45</f>
        <v>621.50400000000002</v>
      </c>
      <c r="G45" s="26"/>
    </row>
    <row r="46" spans="1:7" x14ac:dyDescent="0.25">
      <c r="A46" s="230" t="s">
        <v>219</v>
      </c>
      <c r="B46" s="231">
        <v>42.2</v>
      </c>
      <c r="C46" s="232">
        <v>55</v>
      </c>
      <c r="D46" s="261">
        <f>B46/10*C46</f>
        <v>232.10000000000002</v>
      </c>
      <c r="G46" s="26"/>
    </row>
    <row r="47" spans="1:7" x14ac:dyDescent="0.25">
      <c r="A47" s="230" t="s">
        <v>220</v>
      </c>
      <c r="B47" s="231">
        <v>0</v>
      </c>
      <c r="C47" s="232">
        <v>60</v>
      </c>
      <c r="D47" s="232">
        <f>B47/10*C47</f>
        <v>0</v>
      </c>
      <c r="G47" s="26"/>
    </row>
    <row r="48" spans="1:7" x14ac:dyDescent="0.25">
      <c r="A48" s="259" t="s">
        <v>221</v>
      </c>
      <c r="B48" s="260">
        <f>B43+B44+B45+B46+B47</f>
        <v>235.41399999999999</v>
      </c>
      <c r="C48" s="232" t="s">
        <v>222</v>
      </c>
      <c r="D48" s="262">
        <f>D43+D44+D45+D46+D47</f>
        <v>1468.335</v>
      </c>
      <c r="G48" s="26"/>
    </row>
    <row r="49" spans="1:7" x14ac:dyDescent="0.25">
      <c r="A49" s="230" t="s">
        <v>223</v>
      </c>
      <c r="B49" s="231">
        <v>920</v>
      </c>
      <c r="C49" s="232">
        <v>15</v>
      </c>
      <c r="D49" s="261">
        <f>B49/10*C49</f>
        <v>1380</v>
      </c>
      <c r="G49" s="26"/>
    </row>
    <row r="50" spans="1:7" x14ac:dyDescent="0.25">
      <c r="A50" s="230" t="s">
        <v>224</v>
      </c>
      <c r="B50" s="231">
        <v>2898</v>
      </c>
      <c r="C50" s="232">
        <v>3.5</v>
      </c>
      <c r="D50" s="261">
        <f>B50*C50/1000</f>
        <v>10.143000000000001</v>
      </c>
      <c r="G50" s="26"/>
    </row>
    <row r="51" spans="1:7" x14ac:dyDescent="0.25">
      <c r="A51" s="230" t="s">
        <v>225</v>
      </c>
      <c r="B51" s="231">
        <v>0</v>
      </c>
      <c r="C51" s="232">
        <v>37.5</v>
      </c>
      <c r="D51" s="232">
        <f>B51/10*C51</f>
        <v>0</v>
      </c>
      <c r="G51" s="26"/>
    </row>
    <row r="52" spans="1:7" x14ac:dyDescent="0.25">
      <c r="A52" s="230" t="s">
        <v>226</v>
      </c>
      <c r="B52" s="231">
        <v>0</v>
      </c>
      <c r="C52" s="232">
        <v>10</v>
      </c>
      <c r="D52" s="232">
        <f>B52/10*C52</f>
        <v>0</v>
      </c>
      <c r="G52" s="26"/>
    </row>
    <row r="53" spans="1:7" x14ac:dyDescent="0.25">
      <c r="A53" s="230" t="s">
        <v>227</v>
      </c>
      <c r="B53" s="231">
        <v>0</v>
      </c>
      <c r="C53" s="232">
        <v>12</v>
      </c>
      <c r="D53" s="232">
        <f>B53/10*C53</f>
        <v>0</v>
      </c>
      <c r="G53" s="26"/>
    </row>
    <row r="54" spans="1:7" x14ac:dyDescent="0.25">
      <c r="A54" s="230" t="s">
        <v>228</v>
      </c>
      <c r="B54" s="231">
        <v>0</v>
      </c>
      <c r="C54" s="232">
        <v>9</v>
      </c>
      <c r="D54" s="232">
        <f>B54/10*C54</f>
        <v>0</v>
      </c>
      <c r="G54" s="26"/>
    </row>
    <row r="55" spans="1:7" x14ac:dyDescent="0.25">
      <c r="A55" s="259" t="s">
        <v>229</v>
      </c>
      <c r="B55" s="263" t="s">
        <v>222</v>
      </c>
      <c r="C55" s="232" t="s">
        <v>222</v>
      </c>
      <c r="D55" s="262">
        <f>D48+D49+D50+D51+D52+D53+D54</f>
        <v>2858.4780000000001</v>
      </c>
      <c r="G55" s="26"/>
    </row>
    <row r="56" spans="1:7" x14ac:dyDescent="0.25">
      <c r="G56" s="26"/>
    </row>
    <row r="57" spans="1:7" x14ac:dyDescent="0.25">
      <c r="G57" s="26"/>
    </row>
    <row r="58" spans="1:7" x14ac:dyDescent="0.25">
      <c r="A58" s="309" t="s">
        <v>233</v>
      </c>
      <c r="B58" s="309"/>
      <c r="C58" s="309"/>
      <c r="D58" s="309"/>
      <c r="G58" s="26"/>
    </row>
    <row r="59" spans="1:7" x14ac:dyDescent="0.25">
      <c r="A59" s="264" t="s">
        <v>231</v>
      </c>
      <c r="B59" s="265" t="s">
        <v>208</v>
      </c>
      <c r="C59" s="267" t="s">
        <v>209</v>
      </c>
      <c r="D59" s="264" t="s">
        <v>210</v>
      </c>
      <c r="G59" s="26"/>
    </row>
    <row r="60" spans="1:7" x14ac:dyDescent="0.25">
      <c r="A60" s="256" t="s">
        <v>211</v>
      </c>
      <c r="B60" s="257" t="s">
        <v>212</v>
      </c>
      <c r="C60" s="256" t="s">
        <v>213</v>
      </c>
      <c r="D60" s="256" t="s">
        <v>214</v>
      </c>
      <c r="G60" s="26"/>
    </row>
    <row r="61" spans="1:7" x14ac:dyDescent="0.25">
      <c r="A61" s="310" t="s">
        <v>215</v>
      </c>
      <c r="B61" s="311"/>
      <c r="C61" s="311"/>
      <c r="D61" s="312"/>
      <c r="G61" s="26"/>
    </row>
    <row r="62" spans="1:7" x14ac:dyDescent="0.25">
      <c r="A62" s="113" t="s">
        <v>216</v>
      </c>
      <c r="B62" s="114"/>
      <c r="C62" s="115">
        <v>65</v>
      </c>
      <c r="D62" s="115">
        <f>B62/10*C62</f>
        <v>0</v>
      </c>
      <c r="G62" s="26"/>
    </row>
    <row r="63" spans="1:7" x14ac:dyDescent="0.25">
      <c r="A63" s="113" t="s">
        <v>217</v>
      </c>
      <c r="B63" s="114"/>
      <c r="C63" s="115">
        <v>104</v>
      </c>
      <c r="D63" s="115">
        <f>B63/10*C63</f>
        <v>0</v>
      </c>
      <c r="G63" s="26"/>
    </row>
    <row r="64" spans="1:7" x14ac:dyDescent="0.25">
      <c r="A64" s="113" t="s">
        <v>218</v>
      </c>
      <c r="B64" s="114"/>
      <c r="C64" s="115">
        <v>60</v>
      </c>
      <c r="D64" s="115">
        <f>B64/10*C64</f>
        <v>0</v>
      </c>
      <c r="G64" s="26"/>
    </row>
    <row r="65" spans="1:7" x14ac:dyDescent="0.25">
      <c r="A65" s="113" t="s">
        <v>219</v>
      </c>
      <c r="B65" s="114"/>
      <c r="C65" s="115">
        <v>55</v>
      </c>
      <c r="D65" s="115">
        <f>B65/10*C65</f>
        <v>0</v>
      </c>
      <c r="G65" s="26"/>
    </row>
    <row r="66" spans="1:7" x14ac:dyDescent="0.25">
      <c r="A66" s="113" t="s">
        <v>220</v>
      </c>
      <c r="B66" s="114"/>
      <c r="C66" s="115">
        <v>60</v>
      </c>
      <c r="D66" s="115">
        <f>B66/10*C66</f>
        <v>0</v>
      </c>
      <c r="G66" s="26"/>
    </row>
    <row r="67" spans="1:7" x14ac:dyDescent="0.25">
      <c r="A67" s="116" t="s">
        <v>221</v>
      </c>
      <c r="B67" s="117">
        <f>B62+B63+B64+B65+B66</f>
        <v>0</v>
      </c>
      <c r="C67" s="115" t="s">
        <v>222</v>
      </c>
      <c r="D67" s="117">
        <f>D62+D63+D64+D65+D66</f>
        <v>0</v>
      </c>
      <c r="G67" s="26"/>
    </row>
    <row r="68" spans="1:7" x14ac:dyDescent="0.25">
      <c r="A68" s="113" t="s">
        <v>223</v>
      </c>
      <c r="B68" s="114"/>
      <c r="C68" s="115">
        <v>15</v>
      </c>
      <c r="D68" s="115">
        <f>B68/10*C68</f>
        <v>0</v>
      </c>
      <c r="G68" s="26"/>
    </row>
    <row r="69" spans="1:7" x14ac:dyDescent="0.25">
      <c r="A69" s="113" t="s">
        <v>224</v>
      </c>
      <c r="B69" s="114"/>
      <c r="C69" s="115">
        <v>3.5</v>
      </c>
      <c r="D69" s="115">
        <f>B69*C69/1000</f>
        <v>0</v>
      </c>
      <c r="G69" s="26"/>
    </row>
    <row r="70" spans="1:7" x14ac:dyDescent="0.25">
      <c r="A70" s="113" t="s">
        <v>225</v>
      </c>
      <c r="B70" s="114"/>
      <c r="C70" s="115">
        <v>37.5</v>
      </c>
      <c r="D70" s="115">
        <f>B70/10*C70</f>
        <v>0</v>
      </c>
      <c r="G70" s="26"/>
    </row>
    <row r="71" spans="1:7" x14ac:dyDescent="0.25">
      <c r="A71" s="113" t="s">
        <v>226</v>
      </c>
      <c r="B71" s="114"/>
      <c r="C71" s="115">
        <v>10</v>
      </c>
      <c r="D71" s="115">
        <f>B71/10*C71</f>
        <v>0</v>
      </c>
      <c r="G71" s="26"/>
    </row>
    <row r="72" spans="1:7" x14ac:dyDescent="0.25">
      <c r="A72" s="113" t="s">
        <v>227</v>
      </c>
      <c r="B72" s="114"/>
      <c r="C72" s="115">
        <v>12</v>
      </c>
      <c r="D72" s="115">
        <f>B72/10*C72</f>
        <v>0</v>
      </c>
      <c r="G72" s="26"/>
    </row>
    <row r="73" spans="1:7" x14ac:dyDescent="0.25">
      <c r="A73" s="113" t="s">
        <v>228</v>
      </c>
      <c r="B73" s="114"/>
      <c r="C73" s="115">
        <v>9</v>
      </c>
      <c r="D73" s="115">
        <f>B73/10*C73</f>
        <v>0</v>
      </c>
      <c r="G73" s="26"/>
    </row>
    <row r="74" spans="1:7" x14ac:dyDescent="0.25">
      <c r="A74" s="116" t="s">
        <v>229</v>
      </c>
      <c r="B74" s="114" t="s">
        <v>222</v>
      </c>
      <c r="C74" s="115" t="s">
        <v>222</v>
      </c>
      <c r="D74" s="117">
        <f>D67+D68+D69+D70+D71+D72+D73</f>
        <v>0</v>
      </c>
      <c r="G74" s="26"/>
    </row>
    <row r="75" spans="1:7" x14ac:dyDescent="0.25">
      <c r="A75" s="281"/>
      <c r="B75" s="281"/>
      <c r="C75" s="281"/>
      <c r="D75" s="281"/>
      <c r="G75" s="26"/>
    </row>
    <row r="76" spans="1:7" x14ac:dyDescent="0.25">
      <c r="A76" s="305" t="s">
        <v>234</v>
      </c>
      <c r="B76" s="305"/>
      <c r="C76" s="305"/>
      <c r="D76" s="305"/>
      <c r="G76" s="26"/>
    </row>
    <row r="77" spans="1:7" x14ac:dyDescent="0.25">
      <c r="A77" s="109" t="s">
        <v>231</v>
      </c>
      <c r="B77" s="110" t="s">
        <v>208</v>
      </c>
      <c r="C77" s="109" t="s">
        <v>209</v>
      </c>
      <c r="D77" s="109" t="s">
        <v>210</v>
      </c>
      <c r="G77" s="26"/>
    </row>
    <row r="78" spans="1:7" x14ac:dyDescent="0.25">
      <c r="A78" s="111" t="s">
        <v>211</v>
      </c>
      <c r="B78" s="112" t="s">
        <v>212</v>
      </c>
      <c r="C78" s="111" t="s">
        <v>213</v>
      </c>
      <c r="D78" s="111" t="s">
        <v>214</v>
      </c>
      <c r="G78" s="26"/>
    </row>
    <row r="79" spans="1:7" x14ac:dyDescent="0.25">
      <c r="A79" s="306" t="s">
        <v>215</v>
      </c>
      <c r="B79" s="307"/>
      <c r="C79" s="307"/>
      <c r="D79" s="308"/>
      <c r="G79" s="26"/>
    </row>
    <row r="80" spans="1:7" x14ac:dyDescent="0.25">
      <c r="A80" s="113" t="s">
        <v>216</v>
      </c>
      <c r="B80" s="233">
        <f>B8+B25+B43</f>
        <v>1714.72</v>
      </c>
      <c r="C80" s="115">
        <v>65</v>
      </c>
      <c r="D80" s="235">
        <f>B80/10*C80</f>
        <v>11145.68</v>
      </c>
      <c r="G80" s="26"/>
    </row>
    <row r="81" spans="1:9" x14ac:dyDescent="0.25">
      <c r="A81" s="113" t="s">
        <v>217</v>
      </c>
      <c r="B81" s="115">
        <f>B9+B26+B44+B63</f>
        <v>81.089999999999989</v>
      </c>
      <c r="C81" s="115">
        <v>104</v>
      </c>
      <c r="D81" s="235">
        <f>B81/10*C81</f>
        <v>843.33599999999979</v>
      </c>
      <c r="G81" s="26"/>
    </row>
    <row r="82" spans="1:9" x14ac:dyDescent="0.25">
      <c r="A82" s="113" t="s">
        <v>218</v>
      </c>
      <c r="B82" s="115">
        <f>B10+B27+B45+B64</f>
        <v>651.88400000000001</v>
      </c>
      <c r="C82" s="115">
        <v>60</v>
      </c>
      <c r="D82" s="235">
        <f>B82/10*C82</f>
        <v>3911.3040000000001</v>
      </c>
      <c r="G82" s="26"/>
    </row>
    <row r="83" spans="1:9" x14ac:dyDescent="0.25">
      <c r="A83" s="113" t="s">
        <v>235</v>
      </c>
      <c r="B83" s="115">
        <f>B11+B28+B46+B65</f>
        <v>315.8</v>
      </c>
      <c r="C83" s="115">
        <v>55</v>
      </c>
      <c r="D83" s="235">
        <f>B83/10*C83</f>
        <v>1736.9</v>
      </c>
      <c r="G83" s="26"/>
    </row>
    <row r="84" spans="1:9" x14ac:dyDescent="0.25">
      <c r="A84" s="113" t="s">
        <v>220</v>
      </c>
      <c r="B84" s="115">
        <f>B12+B29+B47+B66</f>
        <v>0</v>
      </c>
      <c r="C84" s="115">
        <v>60</v>
      </c>
      <c r="D84" s="115">
        <f>B84/10*C84</f>
        <v>0</v>
      </c>
      <c r="G84" s="26"/>
      <c r="I84" t="s">
        <v>18</v>
      </c>
    </row>
    <row r="85" spans="1:9" x14ac:dyDescent="0.25">
      <c r="A85" s="116" t="s">
        <v>221</v>
      </c>
      <c r="B85" s="117">
        <f>B80+B81+B82+B83+B84</f>
        <v>2763.4940000000001</v>
      </c>
      <c r="C85" s="115" t="s">
        <v>222</v>
      </c>
      <c r="D85" s="234">
        <f>D80+D81+D82+D83+D84</f>
        <v>17637.22</v>
      </c>
      <c r="G85" s="26"/>
    </row>
    <row r="86" spans="1:9" x14ac:dyDescent="0.25">
      <c r="A86" s="113" t="s">
        <v>223</v>
      </c>
      <c r="B86" s="233">
        <f>B49+B31</f>
        <v>7260</v>
      </c>
      <c r="C86" s="233">
        <v>15</v>
      </c>
      <c r="D86" s="233">
        <f>B86/10*C86</f>
        <v>10890</v>
      </c>
      <c r="G86" s="26"/>
    </row>
    <row r="87" spans="1:9" x14ac:dyDescent="0.25">
      <c r="A87" s="113" t="s">
        <v>224</v>
      </c>
      <c r="B87" s="115">
        <f t="shared" ref="B87:B91" si="3">B15+B32+B50+B69</f>
        <v>452339</v>
      </c>
      <c r="C87" s="115">
        <v>3.5</v>
      </c>
      <c r="D87" s="235">
        <f>B87*C87/1000</f>
        <v>1583.1865</v>
      </c>
      <c r="G87" s="26"/>
    </row>
    <row r="88" spans="1:9" x14ac:dyDescent="0.25">
      <c r="A88" s="113" t="s">
        <v>225</v>
      </c>
      <c r="B88" s="115">
        <f t="shared" si="3"/>
        <v>0</v>
      </c>
      <c r="C88" s="115">
        <v>37.5</v>
      </c>
      <c r="D88" s="115">
        <f>B88/10*C88</f>
        <v>0</v>
      </c>
      <c r="G88" s="26"/>
    </row>
    <row r="89" spans="1:9" x14ac:dyDescent="0.25">
      <c r="A89" s="113" t="s">
        <v>226</v>
      </c>
      <c r="B89" s="115">
        <f t="shared" si="3"/>
        <v>0</v>
      </c>
      <c r="C89" s="115">
        <v>10</v>
      </c>
      <c r="D89" s="115">
        <f>B89/10*C89</f>
        <v>0</v>
      </c>
      <c r="G89" s="26"/>
    </row>
    <row r="90" spans="1:9" x14ac:dyDescent="0.25">
      <c r="A90" s="113" t="s">
        <v>227</v>
      </c>
      <c r="B90" s="115">
        <f t="shared" si="3"/>
        <v>0</v>
      </c>
      <c r="C90" s="115">
        <v>12</v>
      </c>
      <c r="D90" s="115">
        <f>B90/10*C90</f>
        <v>0</v>
      </c>
      <c r="G90" s="26"/>
    </row>
    <row r="91" spans="1:9" x14ac:dyDescent="0.25">
      <c r="A91" s="113" t="s">
        <v>228</v>
      </c>
      <c r="B91" s="115">
        <f t="shared" si="3"/>
        <v>0</v>
      </c>
      <c r="C91" s="115">
        <v>9</v>
      </c>
      <c r="D91" s="115">
        <f>B91/10*C91</f>
        <v>0</v>
      </c>
      <c r="G91" s="26"/>
    </row>
    <row r="92" spans="1:9" x14ac:dyDescent="0.25">
      <c r="A92" s="116" t="s">
        <v>229</v>
      </c>
      <c r="B92" s="115" t="s">
        <v>222</v>
      </c>
      <c r="C92" s="115" t="s">
        <v>222</v>
      </c>
      <c r="D92" s="234">
        <f>D85+D86+D87+D88+D89+D90+D91</f>
        <v>30110.406500000001</v>
      </c>
      <c r="G92" s="26"/>
    </row>
    <row r="93" spans="1:9" x14ac:dyDescent="0.25">
      <c r="G93" s="26"/>
    </row>
    <row r="94" spans="1:9" x14ac:dyDescent="0.25">
      <c r="A94" s="108" t="s">
        <v>428</v>
      </c>
      <c r="B94" s="108"/>
      <c r="C94" s="108"/>
      <c r="D94" s="108"/>
    </row>
    <row r="95" spans="1:9" x14ac:dyDescent="0.25">
      <c r="A95" s="108"/>
      <c r="B95" s="108"/>
      <c r="C95" s="108"/>
      <c r="D95" s="108"/>
    </row>
    <row r="96" spans="1:9" ht="16.5" customHeight="1" x14ac:dyDescent="0.25">
      <c r="A96" s="118" t="s">
        <v>199</v>
      </c>
      <c r="B96" s="108"/>
      <c r="C96" s="108"/>
      <c r="D96" s="108"/>
    </row>
    <row r="97" spans="1:4" x14ac:dyDescent="0.25">
      <c r="A97" s="118" t="s">
        <v>236</v>
      </c>
      <c r="B97" s="108"/>
      <c r="C97" s="119" t="s">
        <v>201</v>
      </c>
      <c r="D97" s="120"/>
    </row>
    <row r="98" spans="1:4" x14ac:dyDescent="0.25">
      <c r="A98" s="108"/>
      <c r="B98" s="108"/>
      <c r="C98" s="280" t="s">
        <v>204</v>
      </c>
      <c r="D98" s="119" t="s">
        <v>18</v>
      </c>
    </row>
  </sheetData>
  <mergeCells count="12">
    <mergeCell ref="A76:D76"/>
    <mergeCell ref="A79:D79"/>
    <mergeCell ref="A24:D24"/>
    <mergeCell ref="A39:D39"/>
    <mergeCell ref="A42:D42"/>
    <mergeCell ref="A58:D58"/>
    <mergeCell ref="A61:D61"/>
    <mergeCell ref="A2:D2"/>
    <mergeCell ref="A3:D3"/>
    <mergeCell ref="A4:D4"/>
    <mergeCell ref="A7:D7"/>
    <mergeCell ref="A21:D2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F29" sqref="F29"/>
    </sheetView>
  </sheetViews>
  <sheetFormatPr defaultRowHeight="15" x14ac:dyDescent="0.25"/>
  <cols>
    <col min="2" max="2" width="35.7109375" customWidth="1"/>
  </cols>
  <sheetData>
    <row r="2" spans="1:17" x14ac:dyDescent="0.25">
      <c r="A2" s="317" t="s">
        <v>237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</row>
    <row r="3" spans="1:17" x14ac:dyDescent="0.25">
      <c r="A3" s="317" t="s">
        <v>429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</row>
    <row r="4" spans="1:17" x14ac:dyDescent="0.25">
      <c r="B4" t="s">
        <v>238</v>
      </c>
    </row>
    <row r="5" spans="1:17" ht="30" x14ac:dyDescent="0.25">
      <c r="A5" s="318" t="s">
        <v>1</v>
      </c>
      <c r="B5" s="318" t="s">
        <v>122</v>
      </c>
      <c r="C5" s="122" t="s">
        <v>239</v>
      </c>
      <c r="D5" s="319" t="s">
        <v>240</v>
      </c>
      <c r="E5" s="320"/>
      <c r="F5" s="122" t="s">
        <v>239</v>
      </c>
      <c r="G5" s="319" t="s">
        <v>240</v>
      </c>
      <c r="H5" s="320"/>
      <c r="I5" s="122" t="s">
        <v>239</v>
      </c>
      <c r="J5" s="319" t="s">
        <v>240</v>
      </c>
      <c r="K5" s="320"/>
      <c r="L5" s="122" t="s">
        <v>239</v>
      </c>
      <c r="M5" s="319" t="s">
        <v>240</v>
      </c>
      <c r="N5" s="320"/>
      <c r="O5" s="318" t="s">
        <v>241</v>
      </c>
      <c r="P5" s="318"/>
      <c r="Q5" s="104"/>
    </row>
    <row r="6" spans="1:17" x14ac:dyDescent="0.25">
      <c r="A6" s="318"/>
      <c r="B6" s="318"/>
      <c r="C6" s="122"/>
      <c r="D6" s="122" t="s">
        <v>242</v>
      </c>
      <c r="E6" s="122" t="s">
        <v>243</v>
      </c>
      <c r="F6" s="122"/>
      <c r="G6" s="122" t="s">
        <v>242</v>
      </c>
      <c r="H6" s="122" t="s">
        <v>243</v>
      </c>
      <c r="I6" s="122"/>
      <c r="J6" s="122" t="s">
        <v>242</v>
      </c>
      <c r="K6" s="122" t="s">
        <v>243</v>
      </c>
      <c r="L6" s="122"/>
      <c r="M6" s="122" t="s">
        <v>242</v>
      </c>
      <c r="N6" s="122" t="s">
        <v>243</v>
      </c>
      <c r="O6" s="122"/>
      <c r="P6" s="122"/>
      <c r="Q6" s="104"/>
    </row>
    <row r="7" spans="1:17" ht="30" x14ac:dyDescent="0.25">
      <c r="A7" s="318"/>
      <c r="B7" s="318"/>
      <c r="C7" s="321" t="s">
        <v>412</v>
      </c>
      <c r="D7" s="321"/>
      <c r="E7" s="321"/>
      <c r="F7" s="322" t="s">
        <v>413</v>
      </c>
      <c r="G7" s="323"/>
      <c r="H7" s="324"/>
      <c r="I7" s="325" t="s">
        <v>244</v>
      </c>
      <c r="J7" s="325"/>
      <c r="K7" s="325"/>
      <c r="L7" s="326" t="s">
        <v>245</v>
      </c>
      <c r="M7" s="326"/>
      <c r="N7" s="326"/>
      <c r="O7" s="122" t="s">
        <v>239</v>
      </c>
      <c r="P7" s="122" t="s">
        <v>240</v>
      </c>
    </row>
    <row r="8" spans="1:17" ht="25.5" x14ac:dyDescent="0.25">
      <c r="A8" s="255">
        <v>1</v>
      </c>
      <c r="B8" s="123" t="s">
        <v>246</v>
      </c>
      <c r="C8" s="124">
        <v>120</v>
      </c>
      <c r="D8" s="124">
        <v>0</v>
      </c>
      <c r="E8" s="124">
        <v>0</v>
      </c>
      <c r="F8" s="125">
        <v>300</v>
      </c>
      <c r="G8" s="125"/>
      <c r="H8" s="125"/>
      <c r="I8" s="126"/>
      <c r="J8" s="126"/>
      <c r="K8" s="126"/>
      <c r="L8" s="127"/>
      <c r="M8" s="127"/>
      <c r="N8" s="127"/>
      <c r="O8" s="128">
        <f>C8+F8+I8+L8</f>
        <v>420</v>
      </c>
      <c r="P8" s="128">
        <f>SUM(D8+E8+G8+H8+J8+K8+M8+N8)</f>
        <v>0</v>
      </c>
    </row>
    <row r="9" spans="1:17" ht="13.5" customHeight="1" x14ac:dyDescent="0.25">
      <c r="A9" s="255">
        <v>2</v>
      </c>
      <c r="B9" s="24" t="s">
        <v>411</v>
      </c>
      <c r="C9" s="129"/>
      <c r="D9" s="129"/>
      <c r="E9" s="129"/>
      <c r="F9" s="130">
        <v>440</v>
      </c>
      <c r="G9" s="125"/>
      <c r="H9" s="125"/>
      <c r="I9" s="126"/>
      <c r="J9" s="126"/>
      <c r="K9" s="126"/>
      <c r="L9" s="127"/>
      <c r="M9" s="127"/>
      <c r="N9" s="127"/>
      <c r="O9" s="128">
        <f>C9+F9+I9+L9</f>
        <v>440</v>
      </c>
      <c r="P9" s="128">
        <f t="shared" ref="P9:P17" si="0">SUM(D9+E9+G9+H9+J9+K9+M9+N9)</f>
        <v>0</v>
      </c>
    </row>
    <row r="10" spans="1:17" x14ac:dyDescent="0.25">
      <c r="A10" s="255">
        <v>3</v>
      </c>
      <c r="B10" s="24" t="s">
        <v>247</v>
      </c>
      <c r="C10" s="129"/>
      <c r="D10" s="129"/>
      <c r="E10" s="129"/>
      <c r="F10" s="130">
        <v>100</v>
      </c>
      <c r="G10" s="125"/>
      <c r="H10" s="125"/>
      <c r="I10" s="126"/>
      <c r="J10" s="126"/>
      <c r="K10" s="126"/>
      <c r="L10" s="127"/>
      <c r="M10" s="127"/>
      <c r="N10" s="127"/>
      <c r="O10" s="128">
        <f t="shared" ref="O10:O16" si="1">C10+F10+I10+L10</f>
        <v>100</v>
      </c>
      <c r="P10" s="128">
        <f t="shared" si="0"/>
        <v>0</v>
      </c>
    </row>
    <row r="11" spans="1:17" x14ac:dyDescent="0.25">
      <c r="A11" s="255">
        <v>4</v>
      </c>
      <c r="B11" s="131" t="s">
        <v>248</v>
      </c>
      <c r="C11" s="129"/>
      <c r="D11" s="129"/>
      <c r="E11" s="129"/>
      <c r="F11" s="130"/>
      <c r="G11" s="125"/>
      <c r="H11" s="125"/>
      <c r="I11" s="126"/>
      <c r="J11" s="126"/>
      <c r="K11" s="126"/>
      <c r="L11" s="127"/>
      <c r="M11" s="127"/>
      <c r="N11" s="127"/>
      <c r="O11" s="128">
        <f t="shared" si="1"/>
        <v>0</v>
      </c>
      <c r="P11" s="128">
        <f t="shared" si="0"/>
        <v>0</v>
      </c>
    </row>
    <row r="12" spans="1:17" ht="30" x14ac:dyDescent="0.25">
      <c r="A12" s="255">
        <v>5</v>
      </c>
      <c r="B12" s="253" t="s">
        <v>246</v>
      </c>
      <c r="C12" s="129"/>
      <c r="D12" s="129"/>
      <c r="E12" s="129"/>
      <c r="F12" s="130">
        <v>245</v>
      </c>
      <c r="G12" s="125"/>
      <c r="H12" s="125"/>
      <c r="I12" s="126"/>
      <c r="J12" s="126"/>
      <c r="K12" s="126"/>
      <c r="L12" s="127"/>
      <c r="M12" s="127"/>
      <c r="N12" s="127"/>
      <c r="O12" s="128">
        <f t="shared" si="1"/>
        <v>245</v>
      </c>
      <c r="P12" s="128">
        <f t="shared" si="0"/>
        <v>0</v>
      </c>
    </row>
    <row r="13" spans="1:17" ht="28.5" customHeight="1" x14ac:dyDescent="0.25">
      <c r="A13" s="255">
        <v>6</v>
      </c>
      <c r="B13" s="254" t="s">
        <v>410</v>
      </c>
      <c r="C13" s="129"/>
      <c r="D13" s="129"/>
      <c r="E13" s="129"/>
      <c r="F13" s="130">
        <v>450</v>
      </c>
      <c r="G13" s="125"/>
      <c r="H13" s="125"/>
      <c r="I13" s="126"/>
      <c r="J13" s="126"/>
      <c r="K13" s="126"/>
      <c r="L13" s="127"/>
      <c r="M13" s="127"/>
      <c r="N13" s="132"/>
      <c r="O13" s="128">
        <f t="shared" si="1"/>
        <v>450</v>
      </c>
      <c r="P13" s="128">
        <f t="shared" si="0"/>
        <v>0</v>
      </c>
    </row>
    <row r="14" spans="1:17" x14ac:dyDescent="0.25">
      <c r="A14" s="255">
        <v>7</v>
      </c>
      <c r="B14" s="24" t="s">
        <v>249</v>
      </c>
      <c r="C14" s="129"/>
      <c r="D14" s="129"/>
      <c r="E14" s="129"/>
      <c r="F14" s="130"/>
      <c r="G14" s="125"/>
      <c r="H14" s="125"/>
      <c r="I14" s="126"/>
      <c r="J14" s="126"/>
      <c r="K14" s="126"/>
      <c r="L14" s="127"/>
      <c r="M14" s="127"/>
      <c r="N14" s="127"/>
      <c r="O14" s="128">
        <f t="shared" si="1"/>
        <v>0</v>
      </c>
      <c r="P14" s="128">
        <f t="shared" si="0"/>
        <v>0</v>
      </c>
    </row>
    <row r="15" spans="1:17" x14ac:dyDescent="0.25">
      <c r="A15" s="255">
        <v>8</v>
      </c>
      <c r="B15" s="24" t="s">
        <v>250</v>
      </c>
      <c r="C15" s="129"/>
      <c r="D15" s="129"/>
      <c r="E15" s="129"/>
      <c r="F15" s="130">
        <v>3200</v>
      </c>
      <c r="G15" s="125"/>
      <c r="H15" s="125"/>
      <c r="I15" s="126"/>
      <c r="J15" s="126"/>
      <c r="K15" s="126"/>
      <c r="L15" s="127"/>
      <c r="M15" s="127"/>
      <c r="N15" s="127"/>
      <c r="O15" s="128">
        <f t="shared" si="1"/>
        <v>3200</v>
      </c>
      <c r="P15" s="128">
        <f t="shared" si="0"/>
        <v>0</v>
      </c>
    </row>
    <row r="16" spans="1:17" x14ac:dyDescent="0.25">
      <c r="A16" s="255">
        <v>9</v>
      </c>
      <c r="B16" s="24"/>
      <c r="C16" s="129"/>
      <c r="D16" s="129"/>
      <c r="E16" s="129"/>
      <c r="F16" s="125"/>
      <c r="G16" s="125"/>
      <c r="H16" s="125"/>
      <c r="I16" s="126"/>
      <c r="J16" s="126"/>
      <c r="K16" s="126"/>
      <c r="L16" s="127"/>
      <c r="M16" s="127"/>
      <c r="N16" s="127"/>
      <c r="O16" s="128">
        <f t="shared" si="1"/>
        <v>0</v>
      </c>
      <c r="P16" s="128">
        <f t="shared" si="0"/>
        <v>0</v>
      </c>
    </row>
    <row r="17" spans="1:17" ht="15.75" thickBot="1" x14ac:dyDescent="0.3">
      <c r="A17" s="255">
        <v>10</v>
      </c>
      <c r="B17" s="24"/>
      <c r="C17" s="129"/>
      <c r="D17" s="129"/>
      <c r="E17" s="129"/>
      <c r="F17" s="125"/>
      <c r="G17" s="125"/>
      <c r="H17" s="125"/>
      <c r="I17" s="126"/>
      <c r="J17" s="126"/>
      <c r="K17" s="126"/>
      <c r="L17" s="127"/>
      <c r="M17" s="127"/>
      <c r="N17" s="127"/>
      <c r="O17" s="133">
        <f>C17+F17+I17+L17</f>
        <v>0</v>
      </c>
      <c r="P17" s="128">
        <f t="shared" si="0"/>
        <v>0</v>
      </c>
    </row>
    <row r="18" spans="1:17" ht="15.75" thickBot="1" x14ac:dyDescent="0.3">
      <c r="A18" s="100" t="s">
        <v>430</v>
      </c>
      <c r="B18" t="s">
        <v>431</v>
      </c>
      <c r="O18" s="134">
        <f>SUM(O8:O17)</f>
        <v>4855</v>
      </c>
      <c r="P18" s="135">
        <f>SUM(P8:P17)</f>
        <v>0</v>
      </c>
    </row>
    <row r="19" spans="1:17" ht="15.75" thickBot="1" x14ac:dyDescent="0.3">
      <c r="A19" s="101" t="s">
        <v>446</v>
      </c>
      <c r="E19" s="136" t="s">
        <v>251</v>
      </c>
      <c r="L19" s="313" t="s">
        <v>252</v>
      </c>
      <c r="M19" s="313"/>
      <c r="N19" s="314"/>
      <c r="O19" s="315">
        <f>O18+P18</f>
        <v>4855</v>
      </c>
      <c r="P19" s="316"/>
    </row>
    <row r="20" spans="1:17" x14ac:dyDescent="0.25">
      <c r="A20" s="101" t="s">
        <v>236</v>
      </c>
    </row>
    <row r="22" spans="1:17" x14ac:dyDescent="0.25">
      <c r="Q22" s="107"/>
    </row>
  </sheetData>
  <mergeCells count="15">
    <mergeCell ref="L19:N19"/>
    <mergeCell ref="O19:P19"/>
    <mergeCell ref="A2:P2"/>
    <mergeCell ref="A3:P3"/>
    <mergeCell ref="A5:A7"/>
    <mergeCell ref="B5:B7"/>
    <mergeCell ref="D5:E5"/>
    <mergeCell ref="G5:H5"/>
    <mergeCell ref="J5:K5"/>
    <mergeCell ref="M5:N5"/>
    <mergeCell ref="O5:P5"/>
    <mergeCell ref="C7:E7"/>
    <mergeCell ref="F7:H7"/>
    <mergeCell ref="I7:K7"/>
    <mergeCell ref="L7:N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29"/>
  <sheetViews>
    <sheetView workbookViewId="0">
      <selection activeCell="L11" sqref="L11"/>
    </sheetView>
  </sheetViews>
  <sheetFormatPr defaultRowHeight="15" x14ac:dyDescent="0.25"/>
  <cols>
    <col min="1" max="1" width="9" style="149" customWidth="1"/>
    <col min="2" max="2" width="24.5703125" customWidth="1"/>
    <col min="3" max="3" width="27.7109375" customWidth="1"/>
    <col min="4" max="4" width="25.7109375" customWidth="1"/>
    <col min="5" max="5" width="12.7109375" customWidth="1"/>
  </cols>
  <sheetData>
    <row r="2" spans="1:11" x14ac:dyDescent="0.25">
      <c r="A2" s="328" t="s">
        <v>253</v>
      </c>
      <c r="B2" s="328"/>
      <c r="C2" s="328"/>
      <c r="D2" s="328"/>
      <c r="E2" s="328"/>
    </row>
    <row r="3" spans="1:11" x14ac:dyDescent="0.25">
      <c r="A3" s="328" t="s">
        <v>254</v>
      </c>
      <c r="B3" s="328"/>
      <c r="C3" s="328"/>
      <c r="D3" s="328"/>
      <c r="E3" s="328"/>
    </row>
    <row r="4" spans="1:11" x14ac:dyDescent="0.25">
      <c r="A4" s="328" t="s">
        <v>432</v>
      </c>
      <c r="B4" s="328"/>
      <c r="C4" s="328"/>
      <c r="D4" s="328"/>
      <c r="E4" s="328"/>
    </row>
    <row r="5" spans="1:11" ht="25.5" x14ac:dyDescent="0.25">
      <c r="A5" s="137" t="s">
        <v>1</v>
      </c>
      <c r="B5" s="137" t="s">
        <v>255</v>
      </c>
      <c r="C5" s="137" t="s">
        <v>256</v>
      </c>
      <c r="D5" s="138" t="s">
        <v>257</v>
      </c>
      <c r="E5" s="137" t="s">
        <v>258</v>
      </c>
    </row>
    <row r="6" spans="1:11" ht="38.25" x14ac:dyDescent="0.25">
      <c r="A6" s="139">
        <v>1</v>
      </c>
      <c r="B6" s="140" t="s">
        <v>138</v>
      </c>
      <c r="C6" s="139" t="s">
        <v>259</v>
      </c>
      <c r="D6" s="141" t="s">
        <v>260</v>
      </c>
      <c r="E6" s="139" t="s">
        <v>261</v>
      </c>
      <c r="F6">
        <v>0</v>
      </c>
    </row>
    <row r="7" spans="1:11" ht="38.25" x14ac:dyDescent="0.25">
      <c r="A7" s="139">
        <v>2</v>
      </c>
      <c r="B7" s="140" t="s">
        <v>262</v>
      </c>
      <c r="C7" s="139" t="s">
        <v>263</v>
      </c>
      <c r="D7" s="142" t="s">
        <v>264</v>
      </c>
      <c r="E7" s="139" t="s">
        <v>265</v>
      </c>
      <c r="F7">
        <v>0</v>
      </c>
    </row>
    <row r="8" spans="1:11" ht="38.25" x14ac:dyDescent="0.25">
      <c r="A8" s="139">
        <v>3</v>
      </c>
      <c r="B8" s="140" t="s">
        <v>143</v>
      </c>
      <c r="C8" s="139" t="s">
        <v>266</v>
      </c>
      <c r="D8" s="141" t="s">
        <v>267</v>
      </c>
      <c r="E8" s="139" t="s">
        <v>268</v>
      </c>
      <c r="F8">
        <v>0</v>
      </c>
    </row>
    <row r="9" spans="1:11" ht="38.25" x14ac:dyDescent="0.25">
      <c r="A9" s="139">
        <v>4</v>
      </c>
      <c r="B9" s="140" t="s">
        <v>145</v>
      </c>
      <c r="C9" s="139" t="s">
        <v>269</v>
      </c>
      <c r="D9" s="142" t="s">
        <v>270</v>
      </c>
      <c r="E9" s="139" t="s">
        <v>271</v>
      </c>
      <c r="F9">
        <v>0</v>
      </c>
    </row>
    <row r="10" spans="1:11" ht="51" x14ac:dyDescent="0.25">
      <c r="A10" s="139">
        <v>5</v>
      </c>
      <c r="B10" s="140" t="s">
        <v>147</v>
      </c>
      <c r="C10" s="139" t="s">
        <v>272</v>
      </c>
      <c r="D10" s="142" t="s">
        <v>273</v>
      </c>
      <c r="E10" s="139" t="s">
        <v>274</v>
      </c>
      <c r="F10">
        <v>0</v>
      </c>
    </row>
    <row r="11" spans="1:11" ht="38.25" x14ac:dyDescent="0.25">
      <c r="A11" s="139">
        <v>6</v>
      </c>
      <c r="B11" s="140" t="s">
        <v>148</v>
      </c>
      <c r="C11" s="139" t="s">
        <v>275</v>
      </c>
      <c r="D11" s="142" t="s">
        <v>276</v>
      </c>
      <c r="E11" s="139" t="s">
        <v>277</v>
      </c>
      <c r="F11">
        <v>0</v>
      </c>
    </row>
    <row r="12" spans="1:11" ht="38.25" x14ac:dyDescent="0.25">
      <c r="A12" s="139">
        <v>7</v>
      </c>
      <c r="B12" s="140" t="s">
        <v>149</v>
      </c>
      <c r="C12" s="139" t="s">
        <v>278</v>
      </c>
      <c r="D12" s="142" t="s">
        <v>279</v>
      </c>
      <c r="E12" s="139" t="s">
        <v>280</v>
      </c>
      <c r="F12">
        <v>0</v>
      </c>
    </row>
    <row r="13" spans="1:11" ht="38.25" x14ac:dyDescent="0.3">
      <c r="A13" s="139">
        <v>8</v>
      </c>
      <c r="B13" s="140" t="s">
        <v>150</v>
      </c>
      <c r="C13" s="139" t="s">
        <v>281</v>
      </c>
      <c r="D13" s="141" t="s">
        <v>282</v>
      </c>
      <c r="E13" s="139" t="s">
        <v>283</v>
      </c>
      <c r="F13" s="143">
        <v>1</v>
      </c>
    </row>
    <row r="14" spans="1:11" ht="38.25" x14ac:dyDescent="0.25">
      <c r="A14" s="139">
        <v>9</v>
      </c>
      <c r="B14" s="140" t="s">
        <v>284</v>
      </c>
      <c r="C14" s="139" t="s">
        <v>285</v>
      </c>
      <c r="D14" s="141" t="s">
        <v>286</v>
      </c>
      <c r="E14" s="139" t="s">
        <v>287</v>
      </c>
      <c r="F14">
        <v>0</v>
      </c>
    </row>
    <row r="15" spans="1:11" ht="25.5" x14ac:dyDescent="0.25">
      <c r="A15" s="139">
        <v>10</v>
      </c>
      <c r="B15" s="140" t="s">
        <v>288</v>
      </c>
      <c r="C15" s="139" t="s">
        <v>289</v>
      </c>
      <c r="D15" s="141" t="s">
        <v>290</v>
      </c>
      <c r="E15" s="139" t="s">
        <v>291</v>
      </c>
      <c r="F15">
        <v>0</v>
      </c>
      <c r="K15" t="s">
        <v>18</v>
      </c>
    </row>
    <row r="16" spans="1:11" ht="38.25" x14ac:dyDescent="0.25">
      <c r="A16" s="139">
        <v>11</v>
      </c>
      <c r="B16" s="140" t="s">
        <v>292</v>
      </c>
      <c r="C16" s="139"/>
      <c r="D16" s="142" t="s">
        <v>293</v>
      </c>
      <c r="E16" s="139"/>
      <c r="F16">
        <v>0</v>
      </c>
    </row>
    <row r="17" spans="1:6" ht="38.25" x14ac:dyDescent="0.25">
      <c r="A17" s="139">
        <v>12</v>
      </c>
      <c r="B17" s="140" t="s">
        <v>158</v>
      </c>
      <c r="C17" s="139"/>
      <c r="D17" s="142" t="s">
        <v>294</v>
      </c>
      <c r="E17" s="144"/>
      <c r="F17">
        <v>0</v>
      </c>
    </row>
    <row r="18" spans="1:6" ht="38.25" x14ac:dyDescent="0.25">
      <c r="A18" s="139">
        <v>13</v>
      </c>
      <c r="B18" s="140" t="s">
        <v>295</v>
      </c>
      <c r="C18" s="139" t="s">
        <v>296</v>
      </c>
      <c r="D18" s="145" t="s">
        <v>297</v>
      </c>
      <c r="E18" s="146" t="s">
        <v>298</v>
      </c>
      <c r="F18">
        <v>0</v>
      </c>
    </row>
    <row r="19" spans="1:6" ht="51" x14ac:dyDescent="0.25">
      <c r="A19" s="139">
        <v>14</v>
      </c>
      <c r="B19" s="140" t="s">
        <v>170</v>
      </c>
      <c r="C19" s="139" t="s">
        <v>299</v>
      </c>
      <c r="D19" s="141" t="s">
        <v>300</v>
      </c>
      <c r="E19" s="139" t="s">
        <v>274</v>
      </c>
      <c r="F19">
        <v>0</v>
      </c>
    </row>
    <row r="20" spans="1:6" ht="38.25" x14ac:dyDescent="0.25">
      <c r="A20" s="139">
        <v>15</v>
      </c>
      <c r="B20" s="140" t="s">
        <v>172</v>
      </c>
      <c r="C20" s="139"/>
      <c r="D20" s="141" t="s">
        <v>282</v>
      </c>
      <c r="E20" s="139" t="s">
        <v>301</v>
      </c>
      <c r="F20">
        <v>0</v>
      </c>
    </row>
    <row r="21" spans="1:6" ht="38.25" x14ac:dyDescent="0.3">
      <c r="A21" s="329">
        <v>16</v>
      </c>
      <c r="B21" s="329" t="s">
        <v>302</v>
      </c>
      <c r="C21" s="139" t="s">
        <v>303</v>
      </c>
      <c r="D21" s="141" t="s">
        <v>304</v>
      </c>
      <c r="E21" s="147"/>
      <c r="F21" s="143">
        <v>0</v>
      </c>
    </row>
    <row r="22" spans="1:6" ht="25.5" x14ac:dyDescent="0.3">
      <c r="A22" s="330"/>
      <c r="B22" s="330"/>
      <c r="C22" s="139" t="s">
        <v>305</v>
      </c>
      <c r="D22" s="141" t="s">
        <v>306</v>
      </c>
      <c r="E22" s="147"/>
      <c r="F22" s="143">
        <v>1</v>
      </c>
    </row>
    <row r="23" spans="1:6" ht="25.5" x14ac:dyDescent="0.3">
      <c r="A23" s="330"/>
      <c r="B23" s="330"/>
      <c r="C23" s="140" t="s">
        <v>307</v>
      </c>
      <c r="D23" s="139" t="s">
        <v>308</v>
      </c>
      <c r="E23" s="329" t="s">
        <v>309</v>
      </c>
      <c r="F23" s="143">
        <v>1</v>
      </c>
    </row>
    <row r="24" spans="1:6" ht="25.5" x14ac:dyDescent="0.3">
      <c r="A24" s="331"/>
      <c r="B24" s="330"/>
      <c r="C24" s="140" t="s">
        <v>310</v>
      </c>
      <c r="D24" s="139" t="s">
        <v>311</v>
      </c>
      <c r="E24" s="330"/>
      <c r="F24" s="143">
        <v>0</v>
      </c>
    </row>
    <row r="25" spans="1:6" ht="38.25" x14ac:dyDescent="0.3">
      <c r="A25" s="139">
        <v>17</v>
      </c>
      <c r="B25" s="140" t="s">
        <v>312</v>
      </c>
      <c r="C25" s="140" t="s">
        <v>313</v>
      </c>
      <c r="D25" s="139" t="s">
        <v>314</v>
      </c>
      <c r="E25" s="148" t="s">
        <v>315</v>
      </c>
      <c r="F25" s="143">
        <v>1</v>
      </c>
    </row>
    <row r="26" spans="1:6" ht="38.25" x14ac:dyDescent="0.3">
      <c r="A26" s="139">
        <v>18</v>
      </c>
      <c r="B26" s="140" t="s">
        <v>316</v>
      </c>
      <c r="C26" s="140" t="s">
        <v>317</v>
      </c>
      <c r="D26" s="141" t="s">
        <v>318</v>
      </c>
      <c r="E26" s="144" t="s">
        <v>319</v>
      </c>
      <c r="F26" s="143">
        <v>1</v>
      </c>
    </row>
    <row r="27" spans="1:6" ht="18.75" x14ac:dyDescent="0.3">
      <c r="A27" s="139">
        <v>19</v>
      </c>
      <c r="B27" s="140" t="s">
        <v>320</v>
      </c>
      <c r="C27" s="140" t="s">
        <v>321</v>
      </c>
      <c r="D27" s="139"/>
      <c r="E27" s="144"/>
      <c r="F27" s="143">
        <v>0</v>
      </c>
    </row>
    <row r="28" spans="1:6" ht="25.5" x14ac:dyDescent="0.3">
      <c r="A28" s="139">
        <v>20</v>
      </c>
      <c r="B28" s="140" t="s">
        <v>322</v>
      </c>
      <c r="C28" s="140" t="s">
        <v>414</v>
      </c>
      <c r="D28" s="139"/>
      <c r="E28" s="144"/>
      <c r="F28" s="143">
        <v>1</v>
      </c>
    </row>
    <row r="29" spans="1:6" ht="18.75" x14ac:dyDescent="0.3">
      <c r="A29" s="327" t="s">
        <v>428</v>
      </c>
      <c r="B29" s="327"/>
      <c r="C29" s="327"/>
      <c r="D29" s="327"/>
      <c r="E29" s="327"/>
      <c r="F29" s="143">
        <f>SUM(F6:F28)</f>
        <v>6</v>
      </c>
    </row>
  </sheetData>
  <mergeCells count="7">
    <mergeCell ref="A29:E29"/>
    <mergeCell ref="A2:E2"/>
    <mergeCell ref="A3:E3"/>
    <mergeCell ref="A4:E4"/>
    <mergeCell ref="A21:A24"/>
    <mergeCell ref="B21:B24"/>
    <mergeCell ref="E23:E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zoomScale="160" zoomScaleNormal="160" workbookViewId="0">
      <selection activeCell="G59" sqref="G59"/>
    </sheetView>
  </sheetViews>
  <sheetFormatPr defaultColWidth="8.5703125" defaultRowHeight="15" x14ac:dyDescent="0.25"/>
  <cols>
    <col min="1" max="1" width="8.7109375" customWidth="1"/>
    <col min="3" max="3" width="7.7109375" customWidth="1"/>
    <col min="4" max="4" width="10" customWidth="1"/>
    <col min="7" max="7" width="8.42578125" customWidth="1"/>
    <col min="8" max="8" width="6.85546875" customWidth="1"/>
    <col min="9" max="9" width="8.7109375" customWidth="1"/>
    <col min="10" max="10" width="10.7109375" customWidth="1"/>
  </cols>
  <sheetData>
    <row r="1" spans="1:32" ht="21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2" ht="64.5" customHeight="1" x14ac:dyDescent="0.25">
      <c r="A2" s="335" t="s">
        <v>433</v>
      </c>
      <c r="B2" s="336"/>
      <c r="C2" s="336"/>
      <c r="D2" s="336"/>
      <c r="E2" s="336"/>
      <c r="F2" s="336"/>
      <c r="G2" s="336"/>
      <c r="H2" s="336"/>
      <c r="I2" s="336"/>
      <c r="J2" s="336"/>
      <c r="L2" t="s">
        <v>18</v>
      </c>
    </row>
    <row r="3" spans="1:32" ht="16.5" customHeight="1" x14ac:dyDescent="0.25">
      <c r="A3" s="337" t="s">
        <v>323</v>
      </c>
      <c r="B3" s="337"/>
      <c r="C3" s="337"/>
      <c r="D3" s="337"/>
      <c r="E3" s="337"/>
      <c r="F3" s="337"/>
      <c r="G3" s="337"/>
      <c r="H3" s="337"/>
      <c r="I3" s="337"/>
      <c r="J3" s="337"/>
    </row>
    <row r="4" spans="1:32" ht="13.5" customHeight="1" x14ac:dyDescent="0.25">
      <c r="A4" s="334" t="s">
        <v>324</v>
      </c>
      <c r="B4" s="334"/>
      <c r="C4" s="334"/>
      <c r="D4" s="334"/>
      <c r="E4" s="334"/>
      <c r="F4" s="334"/>
      <c r="G4" s="334"/>
      <c r="H4" s="334"/>
      <c r="I4" s="334"/>
      <c r="J4" s="334"/>
    </row>
    <row r="5" spans="1:32" ht="16.5" customHeight="1" x14ac:dyDescent="0.25">
      <c r="A5" s="332" t="s">
        <v>434</v>
      </c>
      <c r="B5" s="332"/>
      <c r="C5" s="332"/>
      <c r="D5" s="332"/>
      <c r="E5" s="332"/>
      <c r="F5" s="332"/>
      <c r="G5" s="332"/>
      <c r="H5" s="332"/>
      <c r="I5" s="332"/>
      <c r="J5" s="152">
        <f>'Индикаторы 2 кв.2024 г.'!G7</f>
        <v>715</v>
      </c>
    </row>
    <row r="6" spans="1:32" ht="21" customHeight="1" x14ac:dyDescent="0.25">
      <c r="A6" s="334" t="s">
        <v>325</v>
      </c>
      <c r="B6" s="334"/>
      <c r="C6" s="334"/>
      <c r="D6" s="153">
        <f>'Индикаторы 2 кв.2024 г.'!I7</f>
        <v>97.945205479452056</v>
      </c>
      <c r="E6" s="332" t="s">
        <v>326</v>
      </c>
      <c r="F6" s="332"/>
      <c r="G6" s="332"/>
      <c r="H6" s="332"/>
      <c r="I6" s="332"/>
      <c r="J6" s="332"/>
    </row>
    <row r="7" spans="1:32" ht="21" customHeight="1" x14ac:dyDescent="0.25">
      <c r="A7" t="s">
        <v>327</v>
      </c>
      <c r="B7" s="154">
        <f>'Индикаторы 2 кв.2024 г.'!G8</f>
        <v>-3</v>
      </c>
      <c r="C7" s="332" t="s">
        <v>328</v>
      </c>
      <c r="D7" s="332"/>
      <c r="E7" s="332"/>
      <c r="F7" s="153">
        <f>'Индикаторы 2 кв.2024 г.'!I8</f>
        <v>-300</v>
      </c>
      <c r="G7" s="332" t="s">
        <v>329</v>
      </c>
      <c r="H7" s="332"/>
      <c r="I7" s="332"/>
      <c r="J7" s="332"/>
    </row>
    <row r="8" spans="1:32" ht="21" customHeight="1" x14ac:dyDescent="0.25">
      <c r="A8" s="332" t="s">
        <v>435</v>
      </c>
      <c r="B8" s="332"/>
      <c r="C8" s="332"/>
      <c r="D8" s="332"/>
      <c r="E8" s="154">
        <f>'Демография 2 кв 2024 г.'!B4</f>
        <v>0</v>
      </c>
      <c r="F8" s="332" t="s">
        <v>330</v>
      </c>
      <c r="G8" s="332"/>
      <c r="H8" s="332"/>
      <c r="I8" s="154">
        <f>'Демография 2 кв 2024 г.'!C4</f>
        <v>3</v>
      </c>
      <c r="J8" t="s">
        <v>331</v>
      </c>
    </row>
    <row r="9" spans="1:32" ht="21" customHeight="1" x14ac:dyDescent="0.25">
      <c r="A9" s="332" t="s">
        <v>436</v>
      </c>
      <c r="B9" s="332"/>
      <c r="C9" s="332"/>
      <c r="D9" s="154">
        <f>'Демография 2 кв 2024 г.'!D4</f>
        <v>4</v>
      </c>
      <c r="E9" s="332" t="s">
        <v>332</v>
      </c>
      <c r="F9" s="332"/>
      <c r="G9" s="154">
        <f>'Демография 2 кв 2024 г.'!E4</f>
        <v>2</v>
      </c>
      <c r="H9" s="338" t="s">
        <v>333</v>
      </c>
      <c r="I9" s="338"/>
      <c r="J9" s="338"/>
    </row>
    <row r="10" spans="1:32" ht="21" customHeight="1" x14ac:dyDescent="0.25">
      <c r="A10" s="332" t="s">
        <v>334</v>
      </c>
      <c r="B10" s="332"/>
      <c r="C10" s="154">
        <f>'Демография 2 кв 2024 г.'!G4</f>
        <v>2</v>
      </c>
      <c r="D10" t="s">
        <v>335</v>
      </c>
      <c r="Q10" t="s">
        <v>18</v>
      </c>
    </row>
    <row r="11" spans="1:32" ht="21" customHeight="1" x14ac:dyDescent="0.25">
      <c r="A11" s="332" t="s">
        <v>437</v>
      </c>
      <c r="B11" s="332"/>
      <c r="C11" s="332"/>
      <c r="D11" s="332"/>
      <c r="E11" s="332"/>
      <c r="F11" s="332"/>
      <c r="G11" s="332"/>
      <c r="H11" s="332"/>
      <c r="I11" s="332"/>
      <c r="J11" s="332"/>
    </row>
    <row r="12" spans="1:32" ht="21" customHeight="1" x14ac:dyDescent="0.25">
      <c r="A12" s="154">
        <f>'Индикаторы 2 кв.2024 г.'!G11</f>
        <v>602</v>
      </c>
      <c r="B12" s="332" t="s">
        <v>336</v>
      </c>
      <c r="C12" s="332"/>
      <c r="D12" s="332"/>
      <c r="E12" s="332"/>
      <c r="F12" s="332"/>
      <c r="G12" s="332"/>
      <c r="H12" s="154">
        <f>'Индикаторы 2 кв.2024 г.'!G12</f>
        <v>573</v>
      </c>
      <c r="I12" s="332" t="s">
        <v>337</v>
      </c>
      <c r="J12" s="332"/>
    </row>
    <row r="13" spans="1:32" ht="21" customHeight="1" x14ac:dyDescent="0.25">
      <c r="A13" s="332" t="s">
        <v>338</v>
      </c>
      <c r="B13" s="332"/>
      <c r="C13" s="332"/>
      <c r="D13" s="332"/>
      <c r="E13" s="155">
        <f>'Индикаторы 2 кв.2024 г.'!G17</f>
        <v>2.5951557093425604E-2</v>
      </c>
      <c r="F13" s="332" t="s">
        <v>339</v>
      </c>
      <c r="G13" s="332"/>
      <c r="H13" s="332"/>
      <c r="I13" s="332"/>
      <c r="J13" s="332"/>
    </row>
    <row r="14" spans="1:32" ht="21" customHeight="1" x14ac:dyDescent="0.25">
      <c r="A14" s="332" t="s">
        <v>387</v>
      </c>
      <c r="B14" s="332"/>
      <c r="C14" s="154">
        <f>'Индикаторы 2 кв.2024 г.'!G13</f>
        <v>15</v>
      </c>
      <c r="D14" s="332" t="s">
        <v>388</v>
      </c>
      <c r="E14" s="332"/>
      <c r="F14" s="332"/>
      <c r="G14" s="332"/>
      <c r="H14" s="332"/>
      <c r="I14" s="332"/>
      <c r="J14" s="332"/>
    </row>
    <row r="15" spans="1:32" ht="21" customHeight="1" x14ac:dyDescent="0.25">
      <c r="A15" s="332" t="s">
        <v>340</v>
      </c>
      <c r="B15" s="332"/>
      <c r="C15" s="332"/>
      <c r="D15" s="332"/>
      <c r="E15" s="332"/>
      <c r="F15" s="155">
        <f>'Индикаторы 2 кв.2024 г.'!G16</f>
        <v>8.6505190311418692E-3</v>
      </c>
      <c r="G15" s="332" t="s">
        <v>341</v>
      </c>
      <c r="H15" s="332"/>
      <c r="I15" s="332"/>
      <c r="J15" s="332"/>
    </row>
    <row r="16" spans="1:32" ht="21" customHeight="1" x14ac:dyDescent="0.25">
      <c r="A16" s="332" t="s">
        <v>389</v>
      </c>
      <c r="B16" s="332"/>
      <c r="C16" s="332"/>
      <c r="D16" s="332"/>
      <c r="E16" s="332"/>
      <c r="F16" s="332"/>
      <c r="G16" s="332"/>
      <c r="H16" s="332"/>
      <c r="I16" s="332"/>
      <c r="J16" s="332"/>
    </row>
    <row r="17" spans="1:10" x14ac:dyDescent="0.25">
      <c r="A17" s="332" t="s">
        <v>342</v>
      </c>
      <c r="B17" s="332"/>
      <c r="C17" s="332"/>
      <c r="D17" s="332"/>
      <c r="E17" s="156">
        <f>'Индикаторы 2 кв.2024 г.'!G19</f>
        <v>19323.443862710879</v>
      </c>
      <c r="F17" s="332" t="s">
        <v>343</v>
      </c>
      <c r="G17" s="332"/>
      <c r="H17" s="332"/>
      <c r="I17" s="154">
        <f>'Индикаторы 2 кв.2024 г.'!I19</f>
        <v>100.67435481671187</v>
      </c>
      <c r="J17" t="s">
        <v>344</v>
      </c>
    </row>
    <row r="18" spans="1:10" x14ac:dyDescent="0.25">
      <c r="A18" s="332" t="s">
        <v>345</v>
      </c>
      <c r="B18" s="332"/>
      <c r="C18" s="332"/>
      <c r="D18" s="332"/>
      <c r="E18" s="332"/>
      <c r="F18" s="332"/>
      <c r="G18" s="332"/>
      <c r="H18" s="156">
        <f>'Индикаторы 2 кв.2024 г.'!G21</f>
        <v>18070.16317016317</v>
      </c>
      <c r="I18" s="332" t="s">
        <v>346</v>
      </c>
      <c r="J18" s="332"/>
    </row>
    <row r="19" spans="1:10" x14ac:dyDescent="0.25">
      <c r="A19" s="332" t="s">
        <v>347</v>
      </c>
      <c r="B19" s="332"/>
      <c r="C19" s="153">
        <f>'Индикаторы 2 кв.2024 г.'!I21</f>
        <v>102.09790209790208</v>
      </c>
      <c r="D19" s="332" t="s">
        <v>348</v>
      </c>
      <c r="E19" s="332"/>
      <c r="F19" s="332"/>
      <c r="G19" s="332"/>
      <c r="H19" s="332"/>
      <c r="I19" s="332"/>
      <c r="J19" s="332"/>
    </row>
    <row r="20" spans="1:10" x14ac:dyDescent="0.25">
      <c r="A20" s="332" t="s">
        <v>349</v>
      </c>
      <c r="B20" s="332"/>
      <c r="C20" s="332"/>
      <c r="D20" s="332"/>
      <c r="E20" s="332"/>
      <c r="F20" s="332"/>
      <c r="G20" s="332"/>
      <c r="H20" s="332"/>
      <c r="I20" s="332"/>
      <c r="J20" s="332"/>
    </row>
    <row r="21" spans="1:10" x14ac:dyDescent="0.25">
      <c r="A21" s="332" t="s">
        <v>350</v>
      </c>
      <c r="B21" s="332"/>
      <c r="C21" s="332"/>
      <c r="D21" s="332"/>
      <c r="E21" s="332"/>
      <c r="F21" s="332"/>
      <c r="G21" s="332"/>
      <c r="H21" s="332"/>
      <c r="I21" s="332"/>
      <c r="J21" s="332"/>
    </row>
    <row r="22" spans="1:10" x14ac:dyDescent="0.25">
      <c r="A22" s="154">
        <f>'Индикаторы 2 кв.2024 г.'!G22</f>
        <v>4</v>
      </c>
      <c r="B22" s="332" t="s">
        <v>351</v>
      </c>
      <c r="C22" s="332"/>
      <c r="D22" s="332"/>
      <c r="E22" s="154">
        <f>'Индикаторы 2 кв.2024 г.'!I22</f>
        <v>100</v>
      </c>
      <c r="F22" s="332" t="s">
        <v>352</v>
      </c>
      <c r="G22" s="332"/>
      <c r="H22" s="332"/>
      <c r="I22" s="332"/>
      <c r="J22" s="332"/>
    </row>
    <row r="23" spans="1:10" x14ac:dyDescent="0.25">
      <c r="A23" s="332" t="s">
        <v>353</v>
      </c>
      <c r="B23" s="332"/>
      <c r="C23" s="332"/>
      <c r="D23" s="332"/>
      <c r="E23" s="332"/>
      <c r="F23" s="332"/>
      <c r="G23" s="332"/>
      <c r="H23" s="332"/>
      <c r="I23" s="332"/>
      <c r="J23" s="332"/>
    </row>
    <row r="24" spans="1:10" x14ac:dyDescent="0.25">
      <c r="A24" s="332" t="s">
        <v>354</v>
      </c>
      <c r="B24" s="332"/>
      <c r="C24" s="332"/>
      <c r="D24" s="332"/>
      <c r="E24" s="154">
        <f>'Индикаторы 2 кв.2024 г.'!G12</f>
        <v>573</v>
      </c>
      <c r="F24" s="334" t="s">
        <v>355</v>
      </c>
      <c r="G24" s="334"/>
      <c r="H24" s="334"/>
      <c r="I24" s="334"/>
      <c r="J24" s="334"/>
    </row>
    <row r="25" spans="1:10" x14ac:dyDescent="0.25">
      <c r="A25" s="332" t="s">
        <v>438</v>
      </c>
      <c r="B25" s="332"/>
      <c r="C25" s="332"/>
      <c r="D25" s="332"/>
      <c r="E25" s="332"/>
      <c r="F25" s="156">
        <f>'Индикаторы 2 кв.2024 г.'!G35</f>
        <v>4550</v>
      </c>
      <c r="G25" s="332" t="s">
        <v>356</v>
      </c>
      <c r="H25" s="332"/>
      <c r="I25" s="332"/>
      <c r="J25" s="156">
        <f>'Индикаторы 2 кв.2024 г.'!I35</f>
        <v>100</v>
      </c>
    </row>
    <row r="26" spans="1:10" x14ac:dyDescent="0.25">
      <c r="A26" s="332" t="s">
        <v>390</v>
      </c>
      <c r="B26" s="332"/>
      <c r="C26" s="332"/>
      <c r="D26" s="332"/>
      <c r="E26" s="332"/>
      <c r="F26" s="332"/>
      <c r="G26" s="332"/>
      <c r="H26" s="332"/>
      <c r="I26" s="332"/>
      <c r="J26" s="332"/>
    </row>
    <row r="27" spans="1:10" x14ac:dyDescent="0.25">
      <c r="A27" s="332" t="s">
        <v>439</v>
      </c>
      <c r="B27" s="332"/>
      <c r="C27" s="332"/>
      <c r="D27" s="332"/>
      <c r="E27" s="332"/>
      <c r="F27" s="332"/>
      <c r="G27" s="332"/>
      <c r="H27" s="332"/>
      <c r="I27" s="157">
        <f>'Индикаторы 2 кв.2024 г.'!G48</f>
        <v>30110.406499999997</v>
      </c>
      <c r="J27" t="s">
        <v>357</v>
      </c>
    </row>
    <row r="28" spans="1:10" x14ac:dyDescent="0.25">
      <c r="A28" s="332" t="s">
        <v>358</v>
      </c>
      <c r="B28" s="332"/>
      <c r="C28" s="332"/>
      <c r="D28" s="153">
        <f>'Индикаторы 2 кв.2024 г.'!I48</f>
        <v>100.07446988832756</v>
      </c>
      <c r="E28" s="332" t="s">
        <v>359</v>
      </c>
      <c r="F28" s="332"/>
      <c r="G28" s="332"/>
      <c r="H28" s="332"/>
      <c r="I28" s="332"/>
      <c r="J28" s="332"/>
    </row>
    <row r="29" spans="1:10" x14ac:dyDescent="0.25">
      <c r="A29" s="332" t="s">
        <v>360</v>
      </c>
      <c r="B29" s="332"/>
      <c r="C29" s="332"/>
      <c r="D29" s="332"/>
      <c r="E29" s="153">
        <f>'Индикаторы 2 кв.2024 г.'!I51</f>
        <v>100.08053066470804</v>
      </c>
      <c r="F29" s="332" t="s">
        <v>361</v>
      </c>
      <c r="G29" s="332"/>
      <c r="H29" s="332"/>
      <c r="I29" s="332"/>
      <c r="J29" s="332"/>
    </row>
    <row r="30" spans="1:10" x14ac:dyDescent="0.25">
      <c r="A30" s="332" t="s">
        <v>362</v>
      </c>
      <c r="B30" s="332"/>
      <c r="C30" s="332"/>
      <c r="D30" s="332"/>
      <c r="E30" s="156">
        <f>'Индикаторы 2 кв.2024 г.'!G50</f>
        <v>2858.4780000000001</v>
      </c>
      <c r="F30" s="332" t="s">
        <v>363</v>
      </c>
      <c r="G30" s="332"/>
      <c r="H30" s="332"/>
      <c r="I30" s="332"/>
      <c r="J30" s="153">
        <f>'Индикаторы 2 кв.2024 г.'!I50</f>
        <v>100.01672498250525</v>
      </c>
    </row>
    <row r="31" spans="1:10" x14ac:dyDescent="0.25">
      <c r="A31" s="332" t="s">
        <v>364</v>
      </c>
      <c r="B31" s="332"/>
      <c r="C31" s="332"/>
      <c r="D31" s="332"/>
      <c r="E31" s="332"/>
      <c r="F31" s="332"/>
      <c r="G31" s="332"/>
      <c r="H31" s="332"/>
      <c r="I31" s="332"/>
      <c r="J31" s="332"/>
    </row>
    <row r="32" spans="1:10" x14ac:dyDescent="0.25">
      <c r="A32" s="332" t="s">
        <v>365</v>
      </c>
      <c r="B32" s="332"/>
      <c r="C32" s="332"/>
      <c r="D32" s="332"/>
      <c r="E32" s="332"/>
      <c r="F32" s="332"/>
      <c r="G32" s="332"/>
      <c r="H32" s="332"/>
      <c r="I32" s="332"/>
      <c r="J32" s="332"/>
    </row>
    <row r="33" spans="1:10" x14ac:dyDescent="0.25">
      <c r="A33" s="332" t="s">
        <v>391</v>
      </c>
      <c r="B33" s="332"/>
      <c r="C33" s="332"/>
      <c r="D33" s="332"/>
      <c r="E33" s="332"/>
      <c r="F33" s="332"/>
      <c r="G33" s="332"/>
      <c r="H33" s="332"/>
      <c r="I33" s="153">
        <f>'Индикаторы 2 кв.2024 г.'!I56</f>
        <v>100.06468762630635</v>
      </c>
      <c r="J33" t="s">
        <v>344</v>
      </c>
    </row>
    <row r="34" spans="1:10" x14ac:dyDescent="0.25">
      <c r="A34" s="332" t="s">
        <v>405</v>
      </c>
      <c r="B34" s="332"/>
      <c r="C34" s="332"/>
      <c r="D34" s="332"/>
      <c r="E34" s="332"/>
      <c r="F34" s="332"/>
      <c r="G34" s="332"/>
      <c r="H34" s="332"/>
      <c r="I34" s="332"/>
      <c r="J34" s="153">
        <f>'Индикаторы 2 кв.2024 г.'!G56</f>
        <v>10.081560936591041</v>
      </c>
    </row>
    <row r="35" spans="1:10" x14ac:dyDescent="0.25">
      <c r="A35" s="332" t="s">
        <v>392</v>
      </c>
      <c r="B35" s="332"/>
      <c r="C35" s="332"/>
      <c r="D35" s="332"/>
      <c r="E35" s="332"/>
      <c r="F35" s="332"/>
      <c r="G35" s="332"/>
      <c r="H35" s="332"/>
      <c r="I35" s="332"/>
      <c r="J35" s="332"/>
    </row>
    <row r="36" spans="1:10" x14ac:dyDescent="0.25">
      <c r="A36" s="332" t="s">
        <v>440</v>
      </c>
      <c r="B36" s="332"/>
      <c r="C36" s="332"/>
      <c r="D36" s="332"/>
      <c r="E36" s="332"/>
      <c r="F36" s="332"/>
      <c r="G36" s="332"/>
      <c r="H36" s="332"/>
      <c r="I36" s="332"/>
      <c r="J36" s="154">
        <f>'Индикаторы 2 кв.2024 г.'!G58</f>
        <v>49131</v>
      </c>
    </row>
    <row r="37" spans="1:10" x14ac:dyDescent="0.25">
      <c r="A37" s="332" t="s">
        <v>366</v>
      </c>
      <c r="B37" s="332"/>
      <c r="C37" s="332"/>
      <c r="D37" s="332"/>
      <c r="E37" s="332"/>
      <c r="F37" s="153">
        <f>'Индикаторы 2 кв.2024 г.'!I58</f>
        <v>100</v>
      </c>
      <c r="G37" s="332" t="s">
        <v>367</v>
      </c>
      <c r="H37" s="332"/>
      <c r="I37" s="332"/>
      <c r="J37" s="332"/>
    </row>
    <row r="38" spans="1:10" x14ac:dyDescent="0.25">
      <c r="A38" s="332" t="s">
        <v>441</v>
      </c>
      <c r="B38" s="332"/>
      <c r="C38" s="332"/>
      <c r="D38" s="332"/>
      <c r="E38" s="156">
        <f>'Индикаторы 2 кв.2024 г.'!G60</f>
        <v>1515.3999999999999</v>
      </c>
      <c r="F38" t="s">
        <v>368</v>
      </c>
    </row>
    <row r="39" spans="1:10" x14ac:dyDescent="0.25">
      <c r="A39" s="332" t="s">
        <v>442</v>
      </c>
      <c r="B39" s="332"/>
      <c r="C39" s="332"/>
      <c r="D39" s="332"/>
      <c r="E39" s="332"/>
      <c r="F39" s="332"/>
      <c r="G39" s="332"/>
      <c r="H39" s="158">
        <f>'Индикаторы 2 кв.2024 г.'!G85</f>
        <v>4855</v>
      </c>
      <c r="I39" t="s">
        <v>369</v>
      </c>
    </row>
    <row r="40" spans="1:10" x14ac:dyDescent="0.25">
      <c r="A40" s="332" t="s">
        <v>370</v>
      </c>
      <c r="B40" s="332"/>
      <c r="C40" s="332"/>
      <c r="D40" s="156">
        <f>'Индикаторы 2 кв.2024 г.'!G84</f>
        <v>0</v>
      </c>
      <c r="E40" s="332" t="s">
        <v>371</v>
      </c>
      <c r="F40" s="332"/>
    </row>
    <row r="41" spans="1:10" x14ac:dyDescent="0.25">
      <c r="A41" s="332" t="s">
        <v>393</v>
      </c>
      <c r="B41" s="332"/>
      <c r="C41" s="332"/>
      <c r="D41" s="332"/>
      <c r="E41" s="332"/>
      <c r="F41" s="332"/>
      <c r="G41" s="332"/>
      <c r="H41" s="332"/>
      <c r="I41" s="332"/>
      <c r="J41" s="332"/>
    </row>
    <row r="42" spans="1:10" x14ac:dyDescent="0.25">
      <c r="A42" s="332" t="s">
        <v>443</v>
      </c>
      <c r="B42" s="332"/>
      <c r="C42" s="332"/>
      <c r="D42" s="332"/>
      <c r="E42" s="332"/>
      <c r="F42" s="332"/>
      <c r="G42" s="332"/>
      <c r="H42" s="332"/>
      <c r="I42" s="332"/>
      <c r="J42" s="332"/>
    </row>
    <row r="43" spans="1:10" x14ac:dyDescent="0.25">
      <c r="A43" s="332" t="s">
        <v>372</v>
      </c>
      <c r="B43" s="332"/>
      <c r="C43" s="332"/>
      <c r="D43" s="332"/>
      <c r="E43" s="332"/>
      <c r="F43" s="332"/>
      <c r="G43" s="332"/>
      <c r="H43" s="153">
        <f>'Индикаторы 2 кв.2024 г.'!G88</f>
        <v>28.965034965034967</v>
      </c>
      <c r="I43" t="s">
        <v>373</v>
      </c>
    </row>
    <row r="44" spans="1:10" x14ac:dyDescent="0.25">
      <c r="A44" s="332" t="s">
        <v>444</v>
      </c>
      <c r="B44" s="332"/>
      <c r="C44" s="332"/>
      <c r="D44" s="332"/>
      <c r="E44" s="332"/>
      <c r="F44" s="332"/>
      <c r="G44" s="332"/>
      <c r="H44" s="332"/>
      <c r="I44" s="332"/>
      <c r="J44" s="332"/>
    </row>
    <row r="45" spans="1:10" x14ac:dyDescent="0.25">
      <c r="A45" s="154">
        <f>'Индикаторы 2 кв.2024 г.'!G92</f>
        <v>6</v>
      </c>
      <c r="B45" t="s">
        <v>374</v>
      </c>
      <c r="C45" s="332" t="s">
        <v>375</v>
      </c>
      <c r="D45" s="332"/>
      <c r="E45" s="332"/>
      <c r="F45" s="332"/>
      <c r="G45" s="332"/>
      <c r="H45" s="332"/>
      <c r="I45" s="332"/>
      <c r="J45" s="154">
        <f>'Индикаторы 2 кв.2024 г.'!G95</f>
        <v>611</v>
      </c>
    </row>
    <row r="46" spans="1:10" x14ac:dyDescent="0.25">
      <c r="A46" s="332" t="s">
        <v>376</v>
      </c>
      <c r="B46" s="332"/>
      <c r="C46" s="332"/>
      <c r="D46" s="332"/>
      <c r="E46" s="332"/>
      <c r="F46" s="332"/>
      <c r="G46" s="332"/>
      <c r="H46" s="332"/>
      <c r="I46" s="332"/>
      <c r="J46" s="332"/>
    </row>
    <row r="47" spans="1:10" x14ac:dyDescent="0.25">
      <c r="A47" s="332" t="s">
        <v>401</v>
      </c>
      <c r="B47" s="332"/>
      <c r="C47" s="332"/>
      <c r="D47" s="332"/>
      <c r="E47" s="332"/>
      <c r="F47" s="332"/>
      <c r="G47" s="332"/>
      <c r="H47" s="332"/>
      <c r="I47" s="332"/>
      <c r="J47" s="332"/>
    </row>
    <row r="48" spans="1:10" x14ac:dyDescent="0.25">
      <c r="A48" s="333" t="s">
        <v>377</v>
      </c>
      <c r="B48" s="333"/>
      <c r="C48" s="333"/>
      <c r="D48" s="333" t="s">
        <v>394</v>
      </c>
      <c r="E48" s="333"/>
      <c r="F48" s="159">
        <f>'Индикаторы 2 кв.2024 г.'!G108</f>
        <v>394</v>
      </c>
      <c r="G48" s="100" t="s">
        <v>395</v>
      </c>
      <c r="H48" s="334" t="s">
        <v>396</v>
      </c>
      <c r="I48" s="334"/>
      <c r="J48" s="334"/>
    </row>
    <row r="49" spans="1:10" x14ac:dyDescent="0.25">
      <c r="A49" s="333" t="s">
        <v>398</v>
      </c>
      <c r="B49" s="333"/>
      <c r="C49" s="159">
        <f>'Индикаторы 2 кв.2024 г.'!G113</f>
        <v>62840.06</v>
      </c>
      <c r="D49" s="100" t="s">
        <v>397</v>
      </c>
      <c r="E49" s="333" t="s">
        <v>399</v>
      </c>
      <c r="F49" s="333"/>
      <c r="G49" s="333"/>
      <c r="H49" s="333"/>
      <c r="I49" s="333"/>
      <c r="J49" s="333"/>
    </row>
    <row r="50" spans="1:10" x14ac:dyDescent="0.25">
      <c r="A50" s="332" t="s">
        <v>378</v>
      </c>
      <c r="B50" s="332"/>
      <c r="C50" s="332"/>
      <c r="D50" s="332"/>
      <c r="E50" s="332"/>
      <c r="F50" s="332"/>
      <c r="G50" s="332"/>
      <c r="H50" s="154">
        <f>'Индикаторы 2 кв.2024 г.'!G114</f>
        <v>15538.17</v>
      </c>
      <c r="I50" s="332" t="s">
        <v>379</v>
      </c>
      <c r="J50" s="332"/>
    </row>
    <row r="51" spans="1:10" x14ac:dyDescent="0.25">
      <c r="A51" s="332" t="s">
        <v>380</v>
      </c>
      <c r="B51" s="332"/>
      <c r="C51" s="332"/>
      <c r="D51" s="332"/>
      <c r="E51" s="332"/>
      <c r="F51" s="332"/>
      <c r="G51" s="332"/>
      <c r="H51" s="332"/>
      <c r="I51" s="332"/>
      <c r="J51" s="332"/>
    </row>
    <row r="52" spans="1:10" x14ac:dyDescent="0.25">
      <c r="A52" s="332" t="s">
        <v>381</v>
      </c>
      <c r="B52" s="332"/>
      <c r="C52" s="332"/>
      <c r="D52" s="332"/>
      <c r="E52" s="332"/>
      <c r="F52" s="160">
        <f>'Индикаторы 2 кв.2024 г.'!G115</f>
        <v>0.24726535907190414</v>
      </c>
    </row>
    <row r="53" spans="1:10" x14ac:dyDescent="0.25">
      <c r="A53" s="332" t="s">
        <v>400</v>
      </c>
      <c r="B53" s="332"/>
      <c r="C53" s="332"/>
      <c r="D53" s="332"/>
      <c r="E53" s="332"/>
      <c r="F53" s="332"/>
      <c r="G53" s="332"/>
      <c r="H53" s="161">
        <f>'Индикаторы 2 кв.2024 г.'!G118</f>
        <v>1</v>
      </c>
      <c r="I53" s="332" t="s">
        <v>382</v>
      </c>
      <c r="J53" s="332"/>
    </row>
    <row r="54" spans="1:10" x14ac:dyDescent="0.25">
      <c r="A54" s="332" t="s">
        <v>383</v>
      </c>
      <c r="B54" s="332"/>
      <c r="C54" s="332"/>
      <c r="D54" s="332"/>
      <c r="E54" s="332"/>
      <c r="F54" s="332"/>
      <c r="G54" s="332"/>
      <c r="H54" s="162">
        <f>'Индикаторы 2 кв.2024 г.'!G117</f>
        <v>87</v>
      </c>
      <c r="I54" s="332" t="s">
        <v>331</v>
      </c>
      <c r="J54" s="332"/>
    </row>
    <row r="55" spans="1:10" x14ac:dyDescent="0.25">
      <c r="A55" s="332" t="s">
        <v>384</v>
      </c>
      <c r="B55" s="332"/>
      <c r="C55" s="332"/>
      <c r="D55" s="332"/>
      <c r="E55" s="332"/>
      <c r="F55" s="332"/>
      <c r="G55" s="332"/>
      <c r="H55" s="332"/>
      <c r="I55" s="332"/>
      <c r="J55" s="332"/>
    </row>
    <row r="56" spans="1:10" x14ac:dyDescent="0.25">
      <c r="A56" s="332" t="s">
        <v>385</v>
      </c>
      <c r="B56" s="332"/>
      <c r="C56" s="332"/>
      <c r="D56" s="332"/>
      <c r="E56" s="332"/>
      <c r="F56" s="332"/>
      <c r="G56" s="332"/>
      <c r="H56" s="332"/>
      <c r="I56" s="332"/>
      <c r="J56" s="332"/>
    </row>
    <row r="57" spans="1:10" x14ac:dyDescent="0.25">
      <c r="A57" s="332" t="s">
        <v>386</v>
      </c>
      <c r="B57" s="332"/>
      <c r="C57" s="332"/>
      <c r="D57" s="332"/>
      <c r="E57" s="162">
        <f>'Индикаторы 2 кв.2024 г.'!G122</f>
        <v>346</v>
      </c>
      <c r="F57" s="333" t="s">
        <v>402</v>
      </c>
      <c r="G57" s="333"/>
      <c r="H57" s="333"/>
      <c r="I57" s="163">
        <f>'Индикаторы 2 кв.2024 г.'!G123</f>
        <v>0.48391608391608393</v>
      </c>
      <c r="J57" s="151" t="s">
        <v>403</v>
      </c>
    </row>
    <row r="58" spans="1:10" x14ac:dyDescent="0.25">
      <c r="A58" s="334" t="s">
        <v>404</v>
      </c>
      <c r="B58" s="334"/>
      <c r="C58" s="334"/>
      <c r="D58" s="334"/>
      <c r="E58" s="334"/>
      <c r="F58" s="334"/>
      <c r="G58" s="334"/>
      <c r="H58" s="334"/>
      <c r="I58" s="334"/>
      <c r="J58" s="334"/>
    </row>
  </sheetData>
  <mergeCells count="84">
    <mergeCell ref="A58:J58"/>
    <mergeCell ref="A2:J2"/>
    <mergeCell ref="A3:J3"/>
    <mergeCell ref="A4:J4"/>
    <mergeCell ref="A5:I5"/>
    <mergeCell ref="A6:C6"/>
    <mergeCell ref="E6:J6"/>
    <mergeCell ref="C7:E7"/>
    <mergeCell ref="G7:J7"/>
    <mergeCell ref="A8:D8"/>
    <mergeCell ref="F8:H8"/>
    <mergeCell ref="A9:C9"/>
    <mergeCell ref="E9:F9"/>
    <mergeCell ref="H9:J9"/>
    <mergeCell ref="A17:D17"/>
    <mergeCell ref="F17:H17"/>
    <mergeCell ref="A10:B10"/>
    <mergeCell ref="A11:J11"/>
    <mergeCell ref="B12:G12"/>
    <mergeCell ref="I12:J12"/>
    <mergeCell ref="A13:D13"/>
    <mergeCell ref="F13:J13"/>
    <mergeCell ref="A14:B14"/>
    <mergeCell ref="D14:J14"/>
    <mergeCell ref="A15:E15"/>
    <mergeCell ref="G15:J15"/>
    <mergeCell ref="A16:J16"/>
    <mergeCell ref="A25:E25"/>
    <mergeCell ref="G25:I25"/>
    <mergeCell ref="A18:G18"/>
    <mergeCell ref="I18:J18"/>
    <mergeCell ref="A19:B19"/>
    <mergeCell ref="D19:J19"/>
    <mergeCell ref="A20:J20"/>
    <mergeCell ref="A21:J21"/>
    <mergeCell ref="B22:D22"/>
    <mergeCell ref="F22:J22"/>
    <mergeCell ref="A23:J23"/>
    <mergeCell ref="A24:D24"/>
    <mergeCell ref="F24:J24"/>
    <mergeCell ref="A34:I34"/>
    <mergeCell ref="A26:J26"/>
    <mergeCell ref="A27:H27"/>
    <mergeCell ref="A28:C28"/>
    <mergeCell ref="E28:J28"/>
    <mergeCell ref="A29:D29"/>
    <mergeCell ref="F29:J29"/>
    <mergeCell ref="A30:D30"/>
    <mergeCell ref="F30:I30"/>
    <mergeCell ref="A31:J31"/>
    <mergeCell ref="A32:J32"/>
    <mergeCell ref="A33:H33"/>
    <mergeCell ref="A44:J44"/>
    <mergeCell ref="A35:J35"/>
    <mergeCell ref="A36:I36"/>
    <mergeCell ref="A37:E37"/>
    <mergeCell ref="G37:J37"/>
    <mergeCell ref="A38:D38"/>
    <mergeCell ref="A39:G39"/>
    <mergeCell ref="A40:C40"/>
    <mergeCell ref="E40:F40"/>
    <mergeCell ref="A41:J41"/>
    <mergeCell ref="A42:J42"/>
    <mergeCell ref="A43:G43"/>
    <mergeCell ref="C45:I45"/>
    <mergeCell ref="A46:J46"/>
    <mergeCell ref="A47:J47"/>
    <mergeCell ref="A50:G50"/>
    <mergeCell ref="I50:J50"/>
    <mergeCell ref="A55:J55"/>
    <mergeCell ref="A56:J56"/>
    <mergeCell ref="A57:D57"/>
    <mergeCell ref="A48:C48"/>
    <mergeCell ref="D48:E48"/>
    <mergeCell ref="H48:J48"/>
    <mergeCell ref="A49:B49"/>
    <mergeCell ref="E49:J49"/>
    <mergeCell ref="A51:J51"/>
    <mergeCell ref="A52:E52"/>
    <mergeCell ref="A53:G53"/>
    <mergeCell ref="I53:J53"/>
    <mergeCell ref="A54:G54"/>
    <mergeCell ref="I54:J54"/>
    <mergeCell ref="F57:H5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Индикаторы 2 кв.2024 г.</vt:lpstr>
      <vt:lpstr>Демография 2 кв 2024 г.</vt:lpstr>
      <vt:lpstr>численность занятых</vt:lpstr>
      <vt:lpstr>валовка</vt:lpstr>
      <vt:lpstr>инвестиции</vt:lpstr>
      <vt:lpstr>малое предпринимательство</vt:lpstr>
      <vt:lpstr>пояснительная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Ванчиков В.А.</dc:creator>
  <cp:lastModifiedBy>Пользователь Windows</cp:lastModifiedBy>
  <dcterms:created xsi:type="dcterms:W3CDTF">2015-06-05T18:17:20Z</dcterms:created>
  <dcterms:modified xsi:type="dcterms:W3CDTF">2024-08-14T10:04:06Z</dcterms:modified>
</cp:coreProperties>
</file>