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4520" windowHeight="12840" tabRatio="569"/>
  </bookViews>
  <sheets>
    <sheet name="Индикаторы 3 кв.2023 г." sheetId="1" r:id="rId1"/>
    <sheet name="Демография 3 кв 2023 г." sheetId="2" r:id="rId2"/>
    <sheet name="численность занятых" sheetId="3" r:id="rId3"/>
    <sheet name="валовка" sheetId="4" r:id="rId4"/>
    <sheet name="инвестиции" sheetId="5" r:id="rId5"/>
    <sheet name="малое предпринимательство" sheetId="6" r:id="rId6"/>
    <sheet name="пояснительная" sheetId="7" r:id="rId7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5" i="1" l="1"/>
  <c r="F60" i="1"/>
  <c r="G55" i="1" l="1"/>
  <c r="G54" i="1"/>
  <c r="G50" i="1" l="1"/>
  <c r="G48" i="1" s="1"/>
  <c r="G51" i="1"/>
  <c r="B91" i="4"/>
  <c r="D91" i="4" s="1"/>
  <c r="B90" i="4"/>
  <c r="D90" i="4" s="1"/>
  <c r="B89" i="4"/>
  <c r="D89" i="4" s="1"/>
  <c r="B88" i="4"/>
  <c r="D88" i="4" s="1"/>
  <c r="B87" i="4"/>
  <c r="D87" i="4" s="1"/>
  <c r="B86" i="4"/>
  <c r="D86" i="4" s="1"/>
  <c r="B84" i="4"/>
  <c r="D84" i="4" s="1"/>
  <c r="B83" i="4"/>
  <c r="D83" i="4" s="1"/>
  <c r="B82" i="4"/>
  <c r="D82" i="4" s="1"/>
  <c r="B81" i="4"/>
  <c r="B80" i="4"/>
  <c r="D80" i="4" s="1"/>
  <c r="D73" i="4"/>
  <c r="D72" i="4"/>
  <c r="D71" i="4"/>
  <c r="D70" i="4"/>
  <c r="D69" i="4"/>
  <c r="D68" i="4"/>
  <c r="B67" i="4"/>
  <c r="D66" i="4"/>
  <c r="D65" i="4"/>
  <c r="D64" i="4"/>
  <c r="D63" i="4"/>
  <c r="D62" i="4"/>
  <c r="D54" i="4"/>
  <c r="D53" i="4"/>
  <c r="D52" i="4"/>
  <c r="D51" i="4"/>
  <c r="D50" i="4"/>
  <c r="D49" i="4"/>
  <c r="B48" i="4"/>
  <c r="D47" i="4"/>
  <c r="D46" i="4"/>
  <c r="D45" i="4"/>
  <c r="D44" i="4"/>
  <c r="D43" i="4"/>
  <c r="D36" i="4"/>
  <c r="D35" i="4"/>
  <c r="D34" i="4"/>
  <c r="D33" i="4"/>
  <c r="D32" i="4"/>
  <c r="D31" i="4"/>
  <c r="B30" i="4"/>
  <c r="D29" i="4"/>
  <c r="D28" i="4"/>
  <c r="D27" i="4"/>
  <c r="D26" i="4"/>
  <c r="D25" i="4"/>
  <c r="D19" i="4"/>
  <c r="D18" i="4"/>
  <c r="D17" i="4"/>
  <c r="D16" i="4"/>
  <c r="D15" i="4"/>
  <c r="D14" i="4"/>
  <c r="B13" i="4"/>
  <c r="D12" i="4"/>
  <c r="D11" i="4"/>
  <c r="D10" i="4"/>
  <c r="D9" i="4"/>
  <c r="D8" i="4"/>
  <c r="E48" i="1"/>
  <c r="E52" i="1" s="1"/>
  <c r="E35" i="1"/>
  <c r="D13" i="4" l="1"/>
  <c r="D20" i="4" s="1"/>
  <c r="D48" i="4"/>
  <c r="D55" i="4" s="1"/>
  <c r="D67" i="4"/>
  <c r="D74" i="4" s="1"/>
  <c r="D30" i="4"/>
  <c r="D38" i="4" s="1"/>
  <c r="B85" i="4"/>
  <c r="D81" i="4"/>
  <c r="D85" i="4" s="1"/>
  <c r="D92" i="4" s="1"/>
  <c r="J8" i="1" l="1"/>
  <c r="J20" i="1" l="1"/>
  <c r="F94" i="1" l="1"/>
  <c r="E94" i="1"/>
  <c r="P17" i="5" l="1"/>
  <c r="O17" i="5"/>
  <c r="P16" i="5"/>
  <c r="O16" i="5"/>
  <c r="P15" i="5"/>
  <c r="O15" i="5"/>
  <c r="P14" i="5"/>
  <c r="O14" i="5"/>
  <c r="P13" i="5"/>
  <c r="O13" i="5"/>
  <c r="P12" i="5"/>
  <c r="O12" i="5"/>
  <c r="P11" i="5"/>
  <c r="O11" i="5"/>
  <c r="P10" i="5"/>
  <c r="O10" i="5"/>
  <c r="P9" i="5"/>
  <c r="O9" i="5"/>
  <c r="P8" i="5"/>
  <c r="O8" i="5"/>
  <c r="O18" i="5" s="1"/>
  <c r="P18" i="5" l="1"/>
  <c r="O19" i="5" s="1"/>
  <c r="G19" i="1"/>
  <c r="F59" i="1" l="1"/>
  <c r="D56" i="1"/>
  <c r="F35" i="1"/>
  <c r="F21" i="1"/>
  <c r="F19" i="1"/>
  <c r="E123" i="1" l="1"/>
  <c r="E59" i="1"/>
  <c r="E21" i="1" l="1"/>
  <c r="E19" i="1"/>
  <c r="D91" i="1" l="1"/>
  <c r="D59" i="1"/>
  <c r="D53" i="1"/>
  <c r="D52" i="1"/>
  <c r="D21" i="1"/>
  <c r="D19" i="1"/>
  <c r="G15" i="1" l="1"/>
  <c r="E57" i="7" l="1"/>
  <c r="H54" i="7"/>
  <c r="F52" i="7" l="1"/>
  <c r="H50" i="7"/>
  <c r="C49" i="7"/>
  <c r="F48" i="7"/>
  <c r="J45" i="7"/>
  <c r="A45" i="7"/>
  <c r="D40" i="7"/>
  <c r="J36" i="7"/>
  <c r="E24" i="7"/>
  <c r="A22" i="7"/>
  <c r="C14" i="7"/>
  <c r="H12" i="7"/>
  <c r="A12" i="7"/>
  <c r="G9" i="7"/>
  <c r="D9" i="7"/>
  <c r="I8" i="7"/>
  <c r="E8" i="7"/>
  <c r="I8" i="1"/>
  <c r="F7" i="7" s="1"/>
  <c r="B7" i="7"/>
  <c r="G57" i="1"/>
  <c r="H116" i="1"/>
  <c r="I116" i="1"/>
  <c r="J116" i="1"/>
  <c r="H117" i="1"/>
  <c r="I117" i="1"/>
  <c r="J117" i="1"/>
  <c r="H119" i="1"/>
  <c r="I119" i="1"/>
  <c r="J119" i="1"/>
  <c r="H120" i="1"/>
  <c r="I120" i="1"/>
  <c r="J120" i="1"/>
  <c r="H122" i="1"/>
  <c r="I122" i="1"/>
  <c r="J122" i="1"/>
  <c r="H114" i="1"/>
  <c r="I114" i="1"/>
  <c r="J114" i="1"/>
  <c r="H115" i="1"/>
  <c r="H113" i="1"/>
  <c r="I113" i="1"/>
  <c r="J113" i="1"/>
  <c r="H110" i="1"/>
  <c r="I110" i="1"/>
  <c r="J110" i="1"/>
  <c r="H111" i="1"/>
  <c r="I111" i="1"/>
  <c r="J111" i="1"/>
  <c r="H104" i="1"/>
  <c r="I104" i="1"/>
  <c r="J104" i="1"/>
  <c r="H105" i="1"/>
  <c r="I105" i="1"/>
  <c r="J105" i="1"/>
  <c r="H106" i="1"/>
  <c r="I106" i="1"/>
  <c r="J106" i="1"/>
  <c r="H108" i="1"/>
  <c r="I108" i="1"/>
  <c r="J108" i="1"/>
  <c r="H97" i="1"/>
  <c r="I97" i="1"/>
  <c r="J97" i="1"/>
  <c r="H98" i="1"/>
  <c r="I98" i="1"/>
  <c r="J98" i="1"/>
  <c r="H100" i="1"/>
  <c r="I100" i="1"/>
  <c r="J100" i="1"/>
  <c r="H103" i="1"/>
  <c r="I103" i="1"/>
  <c r="J103" i="1"/>
  <c r="H95" i="1"/>
  <c r="I95" i="1"/>
  <c r="J95" i="1"/>
  <c r="H93" i="1"/>
  <c r="I93" i="1"/>
  <c r="J93" i="1"/>
  <c r="F29" i="6"/>
  <c r="H90" i="1" l="1"/>
  <c r="I90" i="1"/>
  <c r="J90" i="1"/>
  <c r="H92" i="1"/>
  <c r="I92" i="1"/>
  <c r="J92" i="1"/>
  <c r="H84" i="1"/>
  <c r="I84" i="1"/>
  <c r="J84" i="1"/>
  <c r="H86" i="1"/>
  <c r="I86" i="1"/>
  <c r="J86" i="1"/>
  <c r="H87" i="1"/>
  <c r="I87" i="1"/>
  <c r="J87" i="1"/>
  <c r="H74" i="1"/>
  <c r="I74" i="1"/>
  <c r="J74" i="1"/>
  <c r="H75" i="1"/>
  <c r="I75" i="1"/>
  <c r="J75" i="1"/>
  <c r="H76" i="1"/>
  <c r="I76" i="1"/>
  <c r="J76" i="1"/>
  <c r="H77" i="1"/>
  <c r="I77" i="1"/>
  <c r="J77" i="1"/>
  <c r="H78" i="1"/>
  <c r="I78" i="1"/>
  <c r="J78" i="1"/>
  <c r="H79" i="1"/>
  <c r="I79" i="1"/>
  <c r="J79" i="1"/>
  <c r="H80" i="1"/>
  <c r="I80" i="1"/>
  <c r="J80" i="1"/>
  <c r="H81" i="1"/>
  <c r="I81" i="1"/>
  <c r="J81" i="1"/>
  <c r="H82" i="1"/>
  <c r="I82" i="1"/>
  <c r="J82" i="1"/>
  <c r="H58" i="1"/>
  <c r="I58" i="1"/>
  <c r="F37" i="7" s="1"/>
  <c r="J58" i="1"/>
  <c r="H63" i="1"/>
  <c r="I63" i="1"/>
  <c r="J63" i="1"/>
  <c r="H64" i="1"/>
  <c r="I64" i="1"/>
  <c r="J64" i="1"/>
  <c r="H65" i="1"/>
  <c r="I65" i="1"/>
  <c r="J65" i="1"/>
  <c r="H66" i="1"/>
  <c r="I66" i="1"/>
  <c r="J66" i="1"/>
  <c r="H67" i="1"/>
  <c r="I67" i="1"/>
  <c r="J67" i="1"/>
  <c r="H68" i="1"/>
  <c r="I68" i="1"/>
  <c r="J68" i="1"/>
  <c r="H69" i="1"/>
  <c r="I69" i="1"/>
  <c r="J69" i="1"/>
  <c r="H70" i="1"/>
  <c r="I70" i="1"/>
  <c r="J70" i="1"/>
  <c r="H71" i="1"/>
  <c r="I71" i="1"/>
  <c r="J71" i="1"/>
  <c r="H72" i="1"/>
  <c r="I72" i="1"/>
  <c r="J72" i="1"/>
  <c r="I85" i="1" l="1"/>
  <c r="H39" i="7"/>
  <c r="G83" i="1"/>
  <c r="H85" i="1"/>
  <c r="J85" i="1"/>
  <c r="H57" i="1" l="1"/>
  <c r="I57" i="1"/>
  <c r="J57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9" i="1"/>
  <c r="I49" i="1"/>
  <c r="J49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22" i="1"/>
  <c r="I22" i="1"/>
  <c r="E22" i="7" s="1"/>
  <c r="J22" i="1"/>
  <c r="H18" i="1"/>
  <c r="I18" i="1"/>
  <c r="J18" i="1"/>
  <c r="H20" i="1"/>
  <c r="I20" i="1"/>
  <c r="H55" i="1"/>
  <c r="H54" i="1"/>
  <c r="H51" i="1"/>
  <c r="H50" i="1" l="1"/>
  <c r="E30" i="7"/>
  <c r="J54" i="1"/>
  <c r="J50" i="1"/>
  <c r="I54" i="1"/>
  <c r="I50" i="1"/>
  <c r="J30" i="7" s="1"/>
  <c r="J55" i="1"/>
  <c r="J51" i="1"/>
  <c r="I55" i="1"/>
  <c r="I51" i="1"/>
  <c r="E29" i="7" s="1"/>
  <c r="E17" i="7" l="1"/>
  <c r="E47" i="3"/>
  <c r="E33" i="3"/>
  <c r="E45" i="3" s="1"/>
  <c r="F32" i="3"/>
  <c r="J9" i="1" l="1"/>
  <c r="J11" i="1"/>
  <c r="J12" i="1"/>
  <c r="J13" i="1"/>
  <c r="J14" i="1"/>
  <c r="I9" i="1"/>
  <c r="I11" i="1"/>
  <c r="I12" i="1"/>
  <c r="I13" i="1"/>
  <c r="I14" i="1"/>
  <c r="H9" i="1"/>
  <c r="H11" i="1"/>
  <c r="H12" i="1"/>
  <c r="H13" i="1"/>
  <c r="H14" i="1"/>
  <c r="I5" i="2"/>
  <c r="I4" i="2"/>
  <c r="G7" i="1" s="1"/>
  <c r="G4" i="2"/>
  <c r="G10" i="1" s="1"/>
  <c r="F4" i="2"/>
  <c r="J7" i="1" l="1"/>
  <c r="I7" i="1"/>
  <c r="D6" i="7" s="1"/>
  <c r="H7" i="1"/>
  <c r="G21" i="1"/>
  <c r="H18" i="7" s="1"/>
  <c r="G59" i="1"/>
  <c r="J5" i="7"/>
  <c r="C10" i="7"/>
  <c r="J10" i="1"/>
  <c r="I10" i="1"/>
  <c r="H10" i="1"/>
  <c r="H8" i="1"/>
  <c r="F42" i="1" l="1"/>
  <c r="G42" i="1"/>
  <c r="G35" i="1" s="1"/>
  <c r="F25" i="7" s="1"/>
  <c r="E42" i="1"/>
  <c r="H42" i="1" l="1"/>
  <c r="I42" i="1"/>
  <c r="J42" i="1"/>
  <c r="I59" i="1"/>
  <c r="I21" i="1"/>
  <c r="C19" i="7" s="1"/>
  <c r="I19" i="1"/>
  <c r="I17" i="7" s="1"/>
  <c r="J15" i="1"/>
  <c r="D107" i="1"/>
  <c r="J59" i="1"/>
  <c r="J21" i="1"/>
  <c r="D16" i="1"/>
  <c r="G123" i="1" l="1"/>
  <c r="I57" i="7" s="1"/>
  <c r="F123" i="1"/>
  <c r="D123" i="1"/>
  <c r="G121" i="1"/>
  <c r="F121" i="1"/>
  <c r="E121" i="1"/>
  <c r="D121" i="1"/>
  <c r="G118" i="1"/>
  <c r="H53" i="7" s="1"/>
  <c r="F118" i="1"/>
  <c r="E118" i="1"/>
  <c r="D118" i="1"/>
  <c r="G115" i="1"/>
  <c r="F115" i="1"/>
  <c r="E115" i="1"/>
  <c r="I115" i="1" s="1"/>
  <c r="D115" i="1"/>
  <c r="J115" i="1" s="1"/>
  <c r="G112" i="1"/>
  <c r="E112" i="1"/>
  <c r="D112" i="1"/>
  <c r="J112" i="1" s="1"/>
  <c r="F112" i="1"/>
  <c r="G109" i="1"/>
  <c r="F109" i="1"/>
  <c r="E109" i="1"/>
  <c r="D109" i="1"/>
  <c r="G107" i="1"/>
  <c r="F107" i="1"/>
  <c r="G102" i="1"/>
  <c r="F102" i="1"/>
  <c r="E102" i="1"/>
  <c r="D102" i="1"/>
  <c r="G101" i="1"/>
  <c r="F101" i="1"/>
  <c r="E101" i="1"/>
  <c r="D101" i="1"/>
  <c r="G99" i="1"/>
  <c r="F99" i="1"/>
  <c r="E99" i="1"/>
  <c r="D99" i="1"/>
  <c r="G96" i="1"/>
  <c r="F96" i="1"/>
  <c r="E96" i="1"/>
  <c r="D96" i="1"/>
  <c r="G94" i="1"/>
  <c r="D94" i="1"/>
  <c r="G91" i="1"/>
  <c r="F91" i="1"/>
  <c r="E91" i="1"/>
  <c r="G89" i="1"/>
  <c r="F89" i="1"/>
  <c r="E89" i="1"/>
  <c r="G88" i="1"/>
  <c r="H43" i="7" s="1"/>
  <c r="F88" i="1"/>
  <c r="E88" i="1"/>
  <c r="D88" i="1"/>
  <c r="F83" i="1"/>
  <c r="H83" i="1" s="1"/>
  <c r="E83" i="1"/>
  <c r="I83" i="1" s="1"/>
  <c r="D83" i="1"/>
  <c r="J83" i="1" s="1"/>
  <c r="G73" i="1"/>
  <c r="F73" i="1"/>
  <c r="E73" i="1"/>
  <c r="D73" i="1"/>
  <c r="G62" i="1"/>
  <c r="F62" i="1"/>
  <c r="E62" i="1"/>
  <c r="E60" i="1" s="1"/>
  <c r="E61" i="1" s="1"/>
  <c r="D62" i="1"/>
  <c r="H59" i="1"/>
  <c r="I27" i="7"/>
  <c r="F48" i="1"/>
  <c r="D48" i="1"/>
  <c r="G23" i="1"/>
  <c r="F23" i="1"/>
  <c r="E23" i="1"/>
  <c r="D23" i="1"/>
  <c r="H21" i="1"/>
  <c r="H19" i="1"/>
  <c r="J19" i="1"/>
  <c r="G17" i="1"/>
  <c r="E13" i="7" s="1"/>
  <c r="D17" i="1"/>
  <c r="G16" i="1"/>
  <c r="F15" i="7" s="1"/>
  <c r="F15" i="1"/>
  <c r="I112" i="1" l="1"/>
  <c r="H112" i="1"/>
  <c r="F61" i="1"/>
  <c r="H121" i="1"/>
  <c r="I121" i="1"/>
  <c r="J121" i="1"/>
  <c r="H123" i="1"/>
  <c r="I123" i="1"/>
  <c r="J123" i="1"/>
  <c r="H118" i="1"/>
  <c r="I118" i="1"/>
  <c r="J118" i="1"/>
  <c r="H94" i="1"/>
  <c r="I94" i="1"/>
  <c r="J94" i="1"/>
  <c r="H101" i="1"/>
  <c r="I101" i="1"/>
  <c r="J101" i="1"/>
  <c r="H107" i="1"/>
  <c r="J107" i="1"/>
  <c r="I107" i="1"/>
  <c r="H88" i="1"/>
  <c r="I88" i="1"/>
  <c r="J88" i="1"/>
  <c r="H99" i="1"/>
  <c r="I99" i="1"/>
  <c r="J99" i="1"/>
  <c r="H73" i="1"/>
  <c r="I73" i="1"/>
  <c r="J73" i="1"/>
  <c r="J62" i="1"/>
  <c r="H62" i="1"/>
  <c r="I62" i="1"/>
  <c r="H91" i="1"/>
  <c r="I91" i="1"/>
  <c r="J91" i="1"/>
  <c r="J16" i="1"/>
  <c r="H48" i="1"/>
  <c r="I48" i="1"/>
  <c r="D28" i="7" s="1"/>
  <c r="J48" i="1"/>
  <c r="E16" i="1"/>
  <c r="I16" i="1" s="1"/>
  <c r="I15" i="1"/>
  <c r="H96" i="1"/>
  <c r="I96" i="1"/>
  <c r="J96" i="1"/>
  <c r="J102" i="1"/>
  <c r="H102" i="1"/>
  <c r="I102" i="1"/>
  <c r="H109" i="1"/>
  <c r="J109" i="1"/>
  <c r="I109" i="1"/>
  <c r="J17" i="1"/>
  <c r="H23" i="1"/>
  <c r="I23" i="1"/>
  <c r="J23" i="1"/>
  <c r="F17" i="1"/>
  <c r="H17" i="1" s="1"/>
  <c r="H15" i="1"/>
  <c r="H35" i="1"/>
  <c r="I35" i="1"/>
  <c r="J25" i="7" s="1"/>
  <c r="J35" i="1"/>
  <c r="H89" i="1"/>
  <c r="I89" i="1"/>
  <c r="J89" i="1"/>
  <c r="G60" i="1"/>
  <c r="G52" i="1"/>
  <c r="E17" i="1"/>
  <c r="I17" i="1" s="1"/>
  <c r="D60" i="1"/>
  <c r="D61" i="1" s="1"/>
  <c r="F52" i="1"/>
  <c r="F16" i="1"/>
  <c r="H16" i="1" s="1"/>
  <c r="G56" i="1" l="1"/>
  <c r="J34" i="7" s="1"/>
  <c r="G53" i="1"/>
  <c r="F56" i="1"/>
  <c r="F53" i="1"/>
  <c r="E56" i="1"/>
  <c r="E53" i="1"/>
  <c r="E38" i="7"/>
  <c r="G61" i="1"/>
  <c r="H52" i="1"/>
  <c r="I52" i="1"/>
  <c r="J52" i="1"/>
  <c r="J60" i="1"/>
  <c r="H60" i="1"/>
  <c r="I60" i="1"/>
  <c r="H61" i="1" l="1"/>
  <c r="I61" i="1"/>
  <c r="J61" i="1"/>
  <c r="H53" i="1"/>
  <c r="I53" i="1"/>
  <c r="J53" i="1"/>
  <c r="J56" i="1"/>
  <c r="H56" i="1"/>
  <c r="I56" i="1"/>
  <c r="I33" i="7" s="1"/>
</calcChain>
</file>

<file path=xl/comments1.xml><?xml version="1.0" encoding="utf-8"?>
<comments xmlns="http://schemas.openxmlformats.org/spreadsheetml/2006/main">
  <authors>
    <author>Автор</author>
  </authors>
  <commentList>
    <comment ref="F1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имеется торговая точка</t>
        </r>
      </text>
    </comment>
  </commentList>
</comments>
</file>

<file path=xl/sharedStrings.xml><?xml version="1.0" encoding="utf-8"?>
<sst xmlns="http://schemas.openxmlformats.org/spreadsheetml/2006/main" count="657" uniqueCount="449">
  <si>
    <t>Перечень индикаторов уровня социально-экономического развития</t>
  </si>
  <si>
    <t>№ п/п</t>
  </si>
  <si>
    <t>Наименования индикаторов</t>
  </si>
  <si>
    <t>Факт за 2007 г.</t>
  </si>
  <si>
    <t>Численность постоянного населения, чел.</t>
  </si>
  <si>
    <t>Естественный прирост, чел.</t>
  </si>
  <si>
    <t>младенческая смертность</t>
  </si>
  <si>
    <t>Механический прирост, чел.</t>
  </si>
  <si>
    <t>Трудоспособное население, чел.</t>
  </si>
  <si>
    <t>Численность занятых, чел.</t>
  </si>
  <si>
    <t>Количество безработных, чел.</t>
  </si>
  <si>
    <t>в том числе на учете в ЦЗН, чел.</t>
  </si>
  <si>
    <t>Экономически активное население, чел.</t>
  </si>
  <si>
    <t>Уровень регистрируемой безработицы, %</t>
  </si>
  <si>
    <t>Уровень общей безработицы, %</t>
  </si>
  <si>
    <t>Фонд оплаты труда занятых, тыс. руб.</t>
  </si>
  <si>
    <t>Среднемесячная номинальная начисленная заработная плата, руб.</t>
  </si>
  <si>
    <t>Денежные доходы населения, тыс. руб.</t>
  </si>
  <si>
    <t xml:space="preserve"> </t>
  </si>
  <si>
    <t>в том числе на душу населения, руб.</t>
  </si>
  <si>
    <t>Численность населения, имеющего доходы ниже прожиточного минимума, чел.</t>
  </si>
  <si>
    <t>Доля населения, имеющего ниже прожиточного минимума, %</t>
  </si>
  <si>
    <t>Производство промышленной продукции в натуральном выражении:</t>
  </si>
  <si>
    <t xml:space="preserve"> хлебобулочные изделия, т.</t>
  </si>
  <si>
    <t>производство мясных полуфабрикатов,т.</t>
  </si>
  <si>
    <t>макаронные изделия, т.</t>
  </si>
  <si>
    <t>молочная продукция, т.</t>
  </si>
  <si>
    <t>бланочная продукция, тыс. шт.</t>
  </si>
  <si>
    <t>пиломатериал, тыс. куб.м.</t>
  </si>
  <si>
    <t>пластиковые окна, шт</t>
  </si>
  <si>
    <t>шлакоблоки, тыс.шт.</t>
  </si>
  <si>
    <t>металлоизделия, тонн</t>
  </si>
  <si>
    <t>пар и вода, Гкал.</t>
  </si>
  <si>
    <t>Объем промышленной продукции, тыс. руб.</t>
  </si>
  <si>
    <t>хлебобулочные изделия</t>
  </si>
  <si>
    <t>производство мясных полуфабрикатов</t>
  </si>
  <si>
    <t>макаронные изделия</t>
  </si>
  <si>
    <t>молочная продукция</t>
  </si>
  <si>
    <t xml:space="preserve">бланочная продукция </t>
  </si>
  <si>
    <t>пиломатериал</t>
  </si>
  <si>
    <t>пластиковые окна</t>
  </si>
  <si>
    <t>шлакоблоки</t>
  </si>
  <si>
    <t>металлоизделия</t>
  </si>
  <si>
    <t>электроэнергия</t>
  </si>
  <si>
    <t>пар и вода</t>
  </si>
  <si>
    <t>Валовая продукция сельского хозяйства, тыс. руб., в том числе:</t>
  </si>
  <si>
    <t>КФХ</t>
  </si>
  <si>
    <t>в хозяйствах населения</t>
  </si>
  <si>
    <t>Объем производства, тыс. руб.</t>
  </si>
  <si>
    <t>Объем производства молока, тыс.руб.</t>
  </si>
  <si>
    <t>Объем производства мяса, тыс.руб.</t>
  </si>
  <si>
    <t>Производительность труда на 1 занятого, тыс. руб.</t>
  </si>
  <si>
    <t>Численность занятых в промышленном и сельскохозяйственном производстве, чел.</t>
  </si>
  <si>
    <t>Розничный товарооборот, тыс. руб.</t>
  </si>
  <si>
    <t>Платные услуги, тыс. руб.</t>
  </si>
  <si>
    <t>1. бытовые услуги, в том числе:</t>
  </si>
  <si>
    <t xml:space="preserve"> - ремонт и пошив обуви</t>
  </si>
  <si>
    <t xml:space="preserve"> - ремонт и пошив одежды</t>
  </si>
  <si>
    <t xml:space="preserve"> - парикмахерские</t>
  </si>
  <si>
    <t xml:space="preserve"> - бани</t>
  </si>
  <si>
    <t xml:space="preserve"> - прачечные</t>
  </si>
  <si>
    <t xml:space="preserve"> - фотографии </t>
  </si>
  <si>
    <t xml:space="preserve"> - прочие</t>
  </si>
  <si>
    <t>2. жилищные и гостиниц</t>
  </si>
  <si>
    <t>3. коммунальные</t>
  </si>
  <si>
    <t>4. пассажирский транспорт</t>
  </si>
  <si>
    <t>5. связи, в том числе:</t>
  </si>
  <si>
    <t xml:space="preserve"> - почта</t>
  </si>
  <si>
    <t xml:space="preserve"> - электросвязь</t>
  </si>
  <si>
    <t>6. культуры</t>
  </si>
  <si>
    <t>7. медицинские</t>
  </si>
  <si>
    <t>8. ветеренарные</t>
  </si>
  <si>
    <t>9. образования</t>
  </si>
  <si>
    <t>10. транспортные</t>
  </si>
  <si>
    <t>11. ритуальные</t>
  </si>
  <si>
    <t xml:space="preserve">12. прочие </t>
  </si>
  <si>
    <t>Объем инвестиций за счет всех источников финансирования, тыс. руб, в том числе:</t>
  </si>
  <si>
    <t xml:space="preserve"> - бюджетные инвестиции</t>
  </si>
  <si>
    <t xml:space="preserve"> - внебюджетные инвестиции</t>
  </si>
  <si>
    <t xml:space="preserve">Ввод в эксплуатацию жилых домов за счет всех источников финансирования, кв. м. </t>
  </si>
  <si>
    <t>Общая жилая площадь, кв. м.</t>
  </si>
  <si>
    <t>Обеспеченность общей жилой площадью на 1 чел, кв. м.</t>
  </si>
  <si>
    <t>Удельный вес введенной общей площади жилых домов по отношению к общей площади жилищного фонда, %</t>
  </si>
  <si>
    <t>Количество созданных рабочих мест, ед.</t>
  </si>
  <si>
    <t>Количество созданных рабочих мест на 1000 человек населения, ед.</t>
  </si>
  <si>
    <t>Число субъектов малого предпринимательства, ед.</t>
  </si>
  <si>
    <t>Число субъектов среднего предпринимательства, ед.</t>
  </si>
  <si>
    <t>Число субъектов малого и среднего предпринимательства в расчете на 10000 человек населения, ед.</t>
  </si>
  <si>
    <t>Численность населения, участвующего в работе территориального общественного самоуправления, чел.</t>
  </si>
  <si>
    <t>Доля населения, участвующего в работе территориального общественного самоуправления, %</t>
  </si>
  <si>
    <t>Количество преступлений, шт.</t>
  </si>
  <si>
    <t>в том числе раскрытых, шт.</t>
  </si>
  <si>
    <t>Раскрываемость преступлений, %</t>
  </si>
  <si>
    <t>Количество преступлений, совершенных несовершеннолетними, шт.</t>
  </si>
  <si>
    <t>Удельный вес преступлений, совершенных несовершеннолетними, %</t>
  </si>
  <si>
    <t>Уровень преступности на 100000 населения</t>
  </si>
  <si>
    <t>Количество ДТП, шт.</t>
  </si>
  <si>
    <t>Налоговые и неналоговые доходы бюджета, тыс. руб.</t>
  </si>
  <si>
    <t>Расходы в сфере организации муниципального управления, тыс. руб.</t>
  </si>
  <si>
    <t>Неэффективные расходы в сфере организации муниципального управления, тыс. руб.</t>
  </si>
  <si>
    <t>Доля неэффективных расходов в сфере организации муниципального управления, %</t>
  </si>
  <si>
    <t>Численность населения, обеспеченного питьевой водой, отвечающей требованиям безопасности, чел.</t>
  </si>
  <si>
    <t>Доля  населения, обеспеченного питьевой водой, отвечающей требованиям безопасности, в общей численности населения , %</t>
  </si>
  <si>
    <t>Общая протяженность автомобильных дорог общего пользования местного значения, км.</t>
  </si>
  <si>
    <t>Протяженность автомобильных дорог общего пользования местного значения, не отвечающих нормативным требованиям, км.</t>
  </si>
  <si>
    <t xml:space="preserve"> 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%</t>
  </si>
  <si>
    <t>Общая площадь территории поселения, га</t>
  </si>
  <si>
    <t>Площадь земельных участков, являющихся объектами налогообложения земельным налогом, га</t>
  </si>
  <si>
    <t>Доля площади земельных участков, являющихся объектами налогообложения земельным налогом, в общей площади территории поселения, %</t>
  </si>
  <si>
    <t>Количество детей дошкольного возраста посещающих и нуждающихся в местах в ДОУ, чел.</t>
  </si>
  <si>
    <t>Количество детей, посещающих ДОУ, чел.</t>
  </si>
  <si>
    <t>Охват детей дошкольным образованием, %</t>
  </si>
  <si>
    <t>Количество участников культурно-досуговых мероприятий, организованных ОМСУ, чел.</t>
  </si>
  <si>
    <t xml:space="preserve"> в том числе количество участников платных культурно-досуговых мероприятий, организованных ОМСУ, чел.</t>
  </si>
  <si>
    <t xml:space="preserve"> Удельный вес населения, участвующего в платных культурно-досуговых мероприятий, организованных ОМСУ, %</t>
  </si>
  <si>
    <t>Численность населения, систематически занимающегося физической культурой и спортом, чел.</t>
  </si>
  <si>
    <t>Удельный вес населения, систематически занимающегося физической культурой и спортом, %</t>
  </si>
  <si>
    <t>Глава администрации _________________________</t>
  </si>
  <si>
    <t>подпись___________________________________</t>
  </si>
  <si>
    <t>М.П.</t>
  </si>
  <si>
    <r>
      <t xml:space="preserve">подсобное хозяйство </t>
    </r>
    <r>
      <rPr>
        <sz val="10"/>
        <color rgb="FF9C0006"/>
        <rFont val="Times New Roman"/>
        <family val="1"/>
        <charset val="204"/>
      </rPr>
      <t>СПК (с/х предприятия)</t>
    </r>
  </si>
  <si>
    <t>Отклонение, %</t>
  </si>
  <si>
    <t>Наименование</t>
  </si>
  <si>
    <t>родилось</t>
  </si>
  <si>
    <t>умерло</t>
  </si>
  <si>
    <t>прибыло</t>
  </si>
  <si>
    <t>выбыло</t>
  </si>
  <si>
    <t>прирост (+,-)</t>
  </si>
  <si>
    <r>
      <t xml:space="preserve">Демогр.  </t>
    </r>
    <r>
      <rPr>
        <sz val="12"/>
        <color theme="1"/>
        <rFont val="Times New Roman"/>
        <family val="1"/>
        <charset val="204"/>
      </rPr>
      <t xml:space="preserve">естественный прирост, чел. </t>
    </r>
  </si>
  <si>
    <r>
      <t>Механич.</t>
    </r>
    <r>
      <rPr>
        <sz val="12"/>
        <color theme="1"/>
        <rFont val="Times New Roman"/>
        <family val="1"/>
        <charset val="204"/>
      </rPr>
      <t>еханический прирост, чел.</t>
    </r>
  </si>
  <si>
    <t>Данные МО "Шарагольское"</t>
  </si>
  <si>
    <t>Данные Эк. Отд.</t>
  </si>
  <si>
    <t>Численность занятых</t>
  </si>
  <si>
    <t>Отрасль</t>
  </si>
  <si>
    <t>Наименование с указанием организационно-правовой формы</t>
  </si>
  <si>
    <t>Основной вид деятельности</t>
  </si>
  <si>
    <t>Кол-во работников, чел.</t>
  </si>
  <si>
    <t>Бюджетная сфера</t>
  </si>
  <si>
    <t>Администрация МО СП "Шарагольское"</t>
  </si>
  <si>
    <t>муниципальное</t>
  </si>
  <si>
    <t>управление</t>
  </si>
  <si>
    <t>МОУ  Шарагольская средняя общеобразовательная школа</t>
  </si>
  <si>
    <t>образовательное</t>
  </si>
  <si>
    <t>МДОУ Шарагольский детский сад</t>
  </si>
  <si>
    <t>дошкольн.обрз</t>
  </si>
  <si>
    <t>Шарагольсекий сельский дом культуры</t>
  </si>
  <si>
    <t xml:space="preserve">культ-досуг </t>
  </si>
  <si>
    <t>Анагустайский сельский клуб</t>
  </si>
  <si>
    <t>Цаган-Челутайский сельский клуб</t>
  </si>
  <si>
    <t>Сельская библиотека</t>
  </si>
  <si>
    <t>Селенг почтамт УФПС Почта Россия</t>
  </si>
  <si>
    <t>федеральное</t>
  </si>
  <si>
    <t>почтовые услуги</t>
  </si>
  <si>
    <t>Селенгинское ОСБ 2434/044 с Шарагол</t>
  </si>
  <si>
    <t>услуги</t>
  </si>
  <si>
    <t>Шарагольская врачебная амбулатория</t>
  </si>
  <si>
    <t>здравоохр</t>
  </si>
  <si>
    <t>ФАП с Анагустай</t>
  </si>
  <si>
    <t>ФАП с.Цаган-Челутай</t>
  </si>
  <si>
    <t>Отдел социальной помощи на дому</t>
  </si>
  <si>
    <t>соц.услуги</t>
  </si>
  <si>
    <t>Ветстанция</t>
  </si>
  <si>
    <t>ветер.услуги</t>
  </si>
  <si>
    <t>МРСК "Сибирь" Энергосбыт</t>
  </si>
  <si>
    <t>эл.услуги</t>
  </si>
  <si>
    <t>Теплоком</t>
  </si>
  <si>
    <t>частная</t>
  </si>
  <si>
    <t>отопление</t>
  </si>
  <si>
    <t>в/ч 2539</t>
  </si>
  <si>
    <t>охрана гос.границы</t>
  </si>
  <si>
    <t>Краеведческий музей</t>
  </si>
  <si>
    <t>Сельское хозяйство</t>
  </si>
  <si>
    <t>СПК им "Ранжурова"</t>
  </si>
  <si>
    <t>развед.КРС</t>
  </si>
  <si>
    <t>КФХ Цыдыпылов Гэрэл Николаевич.</t>
  </si>
  <si>
    <t>растениеводство</t>
  </si>
  <si>
    <t xml:space="preserve"> КФХ  Скуратов Сергей Иванович</t>
  </si>
  <si>
    <t>КФХ  Богданов Михаил Флорианович</t>
  </si>
  <si>
    <t>КФХ  Хороших Наталья Иннокентьевнв</t>
  </si>
  <si>
    <t>КФХ  Ванданов Виктор</t>
  </si>
  <si>
    <t>КФХ  Тыкшекев даба Намсараевич</t>
  </si>
  <si>
    <t>ххх</t>
  </si>
  <si>
    <t>Численность занятых в промышленном  производстве, чел.</t>
  </si>
  <si>
    <t>промышленность</t>
  </si>
  <si>
    <t>ЛПХ</t>
  </si>
  <si>
    <t>ИТОГО Сельское хозяйство</t>
  </si>
  <si>
    <t>ИП Максимов Анатолий Иванович</t>
  </si>
  <si>
    <t>перевозка пассажиров</t>
  </si>
  <si>
    <t>Связь и информатизация</t>
  </si>
  <si>
    <t>ОАО "Сибирьтелеком"</t>
  </si>
  <si>
    <t>услуги связи</t>
  </si>
  <si>
    <t>Торговля и потребительский рынок</t>
  </si>
  <si>
    <t>ИП Максимова Марина Александровна</t>
  </si>
  <si>
    <t>торговля</t>
  </si>
  <si>
    <t>ИП Аносова Галина Михайловна</t>
  </si>
  <si>
    <t>магазин "Ветеран"</t>
  </si>
  <si>
    <t>магазин " На Набережной"</t>
  </si>
  <si>
    <t>Итого занятых:</t>
  </si>
  <si>
    <t>Экономически активное население, чел.(15-72)</t>
  </si>
  <si>
    <t>Глава администрации</t>
  </si>
  <si>
    <t>МО __________________</t>
  </si>
  <si>
    <t>________________</t>
  </si>
  <si>
    <t>_____________</t>
  </si>
  <si>
    <t>Ф.И.О.</t>
  </si>
  <si>
    <t>подпись</t>
  </si>
  <si>
    <t>Приложение 4</t>
  </si>
  <si>
    <t>РАСЧЕТ ВАЛОВОЙ ПРОДУКЦИИ</t>
  </si>
  <si>
    <t>СПК им"Ранжурова"</t>
  </si>
  <si>
    <t>Производство</t>
  </si>
  <si>
    <t>Цена реализации</t>
  </si>
  <si>
    <t>Валовая продукция</t>
  </si>
  <si>
    <t>продукции</t>
  </si>
  <si>
    <t>(цн., шт.)</t>
  </si>
  <si>
    <t>(руб.)</t>
  </si>
  <si>
    <t>(тыс. руб.)</t>
  </si>
  <si>
    <t>Мясо:</t>
  </si>
  <si>
    <t xml:space="preserve">       - говядина </t>
  </si>
  <si>
    <t xml:space="preserve">       - свинина </t>
  </si>
  <si>
    <t xml:space="preserve">       - баранина</t>
  </si>
  <si>
    <t xml:space="preserve">       - конина</t>
  </si>
  <si>
    <t xml:space="preserve">       - птица</t>
  </si>
  <si>
    <t>Всего мяса:</t>
  </si>
  <si>
    <t>-</t>
  </si>
  <si>
    <t>Молоко</t>
  </si>
  <si>
    <t>Яйцо</t>
  </si>
  <si>
    <t>Шерсть</t>
  </si>
  <si>
    <t>Картофель</t>
  </si>
  <si>
    <t xml:space="preserve">Овощи </t>
  </si>
  <si>
    <t>Зерно</t>
  </si>
  <si>
    <t>Итого:</t>
  </si>
  <si>
    <t>НАСЕЛЕНИЕ</t>
  </si>
  <si>
    <t xml:space="preserve">Наименование </t>
  </si>
  <si>
    <t>сено</t>
  </si>
  <si>
    <t>ПОДСОБНОЕ ХОЗЯЙСТВО</t>
  </si>
  <si>
    <t>ИТОГО ПО АДМИНИСТРАЦИИ</t>
  </si>
  <si>
    <t xml:space="preserve">       - конона</t>
  </si>
  <si>
    <t>МО "Шарагольское"</t>
  </si>
  <si>
    <t>Инвестиции</t>
  </si>
  <si>
    <t>тыс.руб.</t>
  </si>
  <si>
    <t>внебюджет</t>
  </si>
  <si>
    <t>бюджет</t>
  </si>
  <si>
    <t>итого:</t>
  </si>
  <si>
    <t>МБ</t>
  </si>
  <si>
    <t>РБ</t>
  </si>
  <si>
    <t>1 квартал</t>
  </si>
  <si>
    <t>1-ое полугодие (2 квартал)</t>
  </si>
  <si>
    <t>9 месяцев</t>
  </si>
  <si>
    <t>12 месяцев</t>
  </si>
  <si>
    <t>КФХ приобретение сельхоз техники (плуг,косолки  и  т.д.)</t>
  </si>
  <si>
    <t>перевод скота</t>
  </si>
  <si>
    <t>приобретение транспорта</t>
  </si>
  <si>
    <t>приобритение бытов техники население</t>
  </si>
  <si>
    <t xml:space="preserve">Надворные постройки (бани, тепляки, лет. Кухни И т.д.)  </t>
  </si>
  <si>
    <t>Бурение скважин</t>
  </si>
  <si>
    <t>запасные части для с/х техники</t>
  </si>
  <si>
    <t>ФИО</t>
  </si>
  <si>
    <t>ВСЕГО:</t>
  </si>
  <si>
    <t xml:space="preserve">Перечень </t>
  </si>
  <si>
    <t xml:space="preserve">хозяйствующих субъектов, расположенных на территории </t>
  </si>
  <si>
    <t>Наименовапние организации</t>
  </si>
  <si>
    <t>Ф.И. О. руководителя</t>
  </si>
  <si>
    <t>Юридический адрес</t>
  </si>
  <si>
    <t>Контактный телефон</t>
  </si>
  <si>
    <t>Тыкшеев Баир Федорович</t>
  </si>
  <si>
    <t xml:space="preserve">671835 Р.Б. Кяхтинский район с. Шарагол ул. Октябрьская -26  </t>
  </si>
  <si>
    <t>тел.,факс.: 8(30142) 37-1-21</t>
  </si>
  <si>
    <t xml:space="preserve">  Шарагольская средняя общеобразовательная школа</t>
  </si>
  <si>
    <t>Богданова Нина Борисовна</t>
  </si>
  <si>
    <t xml:space="preserve">671835 Р.Б. Кяхтинский район с. Шарагол ул. Октябрьская - 20  </t>
  </si>
  <si>
    <t>тел.: 8(30142) 37-1-21</t>
  </si>
  <si>
    <t>Житихина Татьяна Петровна</t>
  </si>
  <si>
    <t xml:space="preserve">671835 Р.Б. Кяхтинский район с. Шарагол ул. Октябрьская - 11  </t>
  </si>
  <si>
    <t xml:space="preserve">тел.сот.  </t>
  </si>
  <si>
    <t>Кожевникова Елизавета Викторовна</t>
  </si>
  <si>
    <t xml:space="preserve">671835 Р.Б. Кяхтинский район с. Шарагол ул. Октябрьская - 21  </t>
  </si>
  <si>
    <t xml:space="preserve">тел.сот.:  </t>
  </si>
  <si>
    <t xml:space="preserve">Шангина Людмила Борисовна </t>
  </si>
  <si>
    <t xml:space="preserve">671835 Р.Б. Кяхтинский район с. Анагустай  ул. Зоринская - 16  </t>
  </si>
  <si>
    <t>Контактный телефонный номер отсутствует</t>
  </si>
  <si>
    <t>хххххххххххххххххх</t>
  </si>
  <si>
    <t>671835 Р.Б. Кяхтинский район с. Цаган-челутай ул.  Ранжурова-26</t>
  </si>
  <si>
    <t>тел.сот.: 89247578468</t>
  </si>
  <si>
    <t>Игумнова Наталья Ивановна</t>
  </si>
  <si>
    <t xml:space="preserve">671835 Р.Б. Кяхтинский район с. Шарагол ул.  Октябрьская Д.21 </t>
  </si>
  <si>
    <t>тел.сот. 89247542143</t>
  </si>
  <si>
    <t>Бурдуковская Светлана Викторовна</t>
  </si>
  <si>
    <t xml:space="preserve">671835 Р.Б. Кяхтинский район с. Шарагол ул. Октябрьская - 23  </t>
  </si>
  <si>
    <t>тел.:8(30142)37-1-45</t>
  </si>
  <si>
    <t>Шарагольский ФАП</t>
  </si>
  <si>
    <t>Жаркая Оксана Сергеевна</t>
  </si>
  <si>
    <t xml:space="preserve">671835 Р.Б. Кяхтинский район с. Шарагол ул. Октябрьская - 19  </t>
  </si>
  <si>
    <t>тел.сот.: 89246565921</t>
  </si>
  <si>
    <t xml:space="preserve">  ФАП с.Хутор</t>
  </si>
  <si>
    <t>Брянская Елена Михайловна</t>
  </si>
  <si>
    <t xml:space="preserve">671835 Р.Б. Кяхтинский район с. Хутор ул. Советская - 23  </t>
  </si>
  <si>
    <t>тел.: 8(30142) 37-1-35</t>
  </si>
  <si>
    <t>ФАП с. Анагустай</t>
  </si>
  <si>
    <t xml:space="preserve">671835 Р.Б. Кяхтинский район с. Анагустай   ул. Зоринская - 45  </t>
  </si>
  <si>
    <t xml:space="preserve">671835 Р.Б. Кяхтинский район с. Анагустай   ул. Ранжурова - 29  </t>
  </si>
  <si>
    <t>в/ч 25\39</t>
  </si>
  <si>
    <t>Филатов Дмитрий Геннадьевич</t>
  </si>
  <si>
    <t xml:space="preserve">671835 Р.Б. Кяхтинский район с. Шарагол  ул. Школьная -  1 А </t>
  </si>
  <si>
    <t xml:space="preserve">тел.:8(30142)37-1-40 </t>
  </si>
  <si>
    <t>Зуева Вера Петровна</t>
  </si>
  <si>
    <t xml:space="preserve">671835 Р.Б. Кяхтинский район с. Шарагол ул. Октябрьская - 22  </t>
  </si>
  <si>
    <t>тел.: 8(30142) 2-05   -  бухгалтерия</t>
  </si>
  <si>
    <t xml:space="preserve">К.Ф.Х. </t>
  </si>
  <si>
    <t xml:space="preserve">Ванданов Виктор 
 </t>
  </si>
  <si>
    <t>671835 Р.Б. Кяхтинский район с. Шарагол ул. Октябрьская - 27</t>
  </si>
  <si>
    <t>Цыдыпылов Гэрэл Николаевич на 01.07.2011 г.</t>
  </si>
  <si>
    <t xml:space="preserve">671835 Р.Б. Кяхтинский район с. Шарагол ул. Школьная Д.2. </t>
  </si>
  <si>
    <t>Тыкшев Даба Намсараевич</t>
  </si>
  <si>
    <t>671835 Р.Б. Кяхтинский район с. Улус Цаган-Челутай</t>
  </si>
  <si>
    <t>Контактные телефонные номера отсутствуют</t>
  </si>
  <si>
    <t>Хороших Наталья Иннокентьевна</t>
  </si>
  <si>
    <t xml:space="preserve">671835 Р.Б. Кяхтинский район с. Шарагол ул. </t>
  </si>
  <si>
    <t>ООО Магазины "Кредо", "Станица"</t>
  </si>
  <si>
    <t>Максимрва Марина Александровна</t>
  </si>
  <si>
    <t>671835 Р.Б. Кяхтинский район с. Шарагол ул.Школьная Д.11 кв.1</t>
  </si>
  <si>
    <t>тел. сот.:89343913459</t>
  </si>
  <si>
    <t xml:space="preserve"> ООО Магазины "Лотос", "Ландыш"</t>
  </si>
  <si>
    <t xml:space="preserve"> Максимова Галина Михайловна</t>
  </si>
  <si>
    <t xml:space="preserve">671835 Р.Б. Кяхтинский район с. Хутор ул. Советская - Д.42  </t>
  </si>
  <si>
    <t>тел. сот.:89243937350</t>
  </si>
  <si>
    <t>перевоз пассажиров</t>
  </si>
  <si>
    <t>Максимов Анатолий Иванович</t>
  </si>
  <si>
    <t>туризм</t>
  </si>
  <si>
    <t>Гармаева БаярмаБальжинимаевна туризм</t>
  </si>
  <si>
    <t xml:space="preserve">  Исходя из условий социально-экономического развития сельского поселения, основные  </t>
  </si>
  <si>
    <t>параметры СЭР поселения определились следующие показатели:</t>
  </si>
  <si>
    <t xml:space="preserve">чел.,     что составляет </t>
  </si>
  <si>
    <t xml:space="preserve">% к уровню прошлого года. Естественный прирост  </t>
  </si>
  <si>
    <t xml:space="preserve">составил </t>
  </si>
  <si>
    <t xml:space="preserve">чел.,   что составило </t>
  </si>
  <si>
    <t>% к уровню прошлого года,</t>
  </si>
  <si>
    <t xml:space="preserve"> человек,    смертность  -</t>
  </si>
  <si>
    <t xml:space="preserve">человек. </t>
  </si>
  <si>
    <t xml:space="preserve">человек,     убыло </t>
  </si>
  <si>
    <t>человек  механический</t>
  </si>
  <si>
    <t xml:space="preserve">прирост  составил: </t>
  </si>
  <si>
    <t xml:space="preserve">человек.   </t>
  </si>
  <si>
    <t xml:space="preserve">человек, из них численность занятых в экономике  – </t>
  </si>
  <si>
    <t xml:space="preserve">чел.  Уровень </t>
  </si>
  <si>
    <t>общей безработицы составил -</t>
  </si>
  <si>
    <t xml:space="preserve">от численности экономически-активного  </t>
  </si>
  <si>
    <t xml:space="preserve">Уровень регистрируемой безработицы – </t>
  </si>
  <si>
    <t xml:space="preserve">от численности экономически- </t>
  </si>
  <si>
    <t>занятого в экономике составляет</t>
  </si>
  <si>
    <t xml:space="preserve">рубля, что составляет -    </t>
  </si>
  <si>
    <t xml:space="preserve">% к уровню  </t>
  </si>
  <si>
    <t>прошлого года. Денежные доходы на душу населения  составили -</t>
  </si>
  <si>
    <t xml:space="preserve"> руб.,    что  </t>
  </si>
  <si>
    <t xml:space="preserve"> составляет -</t>
  </si>
  <si>
    <t xml:space="preserve">% к уровню прошлого года. Увеличение произошло за счет </t>
  </si>
  <si>
    <t xml:space="preserve">увеличения социальных выплат (пенсий), увеличения заработной платы, производства  </t>
  </si>
  <si>
    <t xml:space="preserve">продукции.  Доля населения, имеющего доходы ниже прожиточного минимума, составляет </t>
  </si>
  <si>
    <t xml:space="preserve">человека, что составляет - </t>
  </si>
  <si>
    <t xml:space="preserve">%  к уровню прошлого года снижение  </t>
  </si>
  <si>
    <t xml:space="preserve">произошло за счет увеличения занятости.  Численность занятых в промышленном  </t>
  </si>
  <si>
    <t>и сельскохозяйственном производстве,</t>
  </si>
  <si>
    <t xml:space="preserve">человека.            Объем промышленной </t>
  </si>
  <si>
    <t xml:space="preserve">тыс. руб.,  это составляет - </t>
  </si>
  <si>
    <t xml:space="preserve"> тыс.  </t>
  </si>
  <si>
    <t>рублей, что составляет -</t>
  </si>
  <si>
    <t xml:space="preserve">% к  уровню прошлого года. В т.ч. валовая продукция </t>
  </si>
  <si>
    <t>в хозяйствах населения  составила -</t>
  </si>
  <si>
    <t xml:space="preserve">% к уровню прошлого года.  </t>
  </si>
  <si>
    <t>Валовая продукция КФХ составила -</t>
  </si>
  <si>
    <t>тыс. рублей, что составляет -</t>
  </si>
  <si>
    <t xml:space="preserve">% к уровню прошлого года.  Увеличение продукции произошло за счет увеличение   </t>
  </si>
  <si>
    <t xml:space="preserve">поголовья скота во всех категориях хозяйств, за счет этого произошло увеличение  </t>
  </si>
  <si>
    <t xml:space="preserve">тыс. руб., что составляет к   прошлому году </t>
  </si>
  <si>
    <t xml:space="preserve">% . Платные услуги населению за   </t>
  </si>
  <si>
    <t xml:space="preserve">руб.  </t>
  </si>
  <si>
    <t>тыс. рублей.</t>
  </si>
  <si>
    <t xml:space="preserve">Бюджетные инвестиции </t>
  </si>
  <si>
    <t xml:space="preserve">тыс. рублей.   </t>
  </si>
  <si>
    <t xml:space="preserve">Обеспеченность общей жилой площадью на 1 чел. Составила </t>
  </si>
  <si>
    <t>кв. м.</t>
  </si>
  <si>
    <t>человек.</t>
  </si>
  <si>
    <t xml:space="preserve">     Численность населения, участвующая в ТОС составляет - </t>
  </si>
  <si>
    <t xml:space="preserve">человека. </t>
  </si>
  <si>
    <t xml:space="preserve">в частной собственности. </t>
  </si>
  <si>
    <t>объектами  налогообложения земельным налогом,  составляет -</t>
  </si>
  <si>
    <t xml:space="preserve">гектаров. Доля  </t>
  </si>
  <si>
    <t xml:space="preserve">площади земельных участков, являющихся объектами налогообложения земельным налогом, </t>
  </si>
  <si>
    <t xml:space="preserve">в общей площади территории поселения, </t>
  </si>
  <si>
    <t xml:space="preserve">очередей в детский  </t>
  </si>
  <si>
    <t>сад у нас нет.   Количество детей, посещающих ДОУ, составляет -</t>
  </si>
  <si>
    <t xml:space="preserve">На территории поселения имеется:  общеобразовательная школа, детсад, ФАП(ы), сельские дома  </t>
  </si>
  <si>
    <t xml:space="preserve">культуры, библиотека, музей.  Численность населения, систематически занимающихся  </t>
  </si>
  <si>
    <t xml:space="preserve">физической культурой и спортом – </t>
  </si>
  <si>
    <t>населения.</t>
  </si>
  <si>
    <t xml:space="preserve"> человек  безработных, в трудоспособном возрасте. </t>
  </si>
  <si>
    <t xml:space="preserve">активного населения. Среднемесячная номинальная начисленная заработная плата на одного </t>
  </si>
  <si>
    <t xml:space="preserve">% к уровню прошлого года увеличение промышленной продукции не увеличелось   </t>
  </si>
  <si>
    <t xml:space="preserve"> производительности труда. Производительность труда составила -</t>
  </si>
  <si>
    <t xml:space="preserve">тыс. руб.       Торговое обслуживание населения села производится частными   </t>
  </si>
  <si>
    <t>Пользуются водой</t>
  </si>
  <si>
    <t>чел.</t>
  </si>
  <si>
    <t xml:space="preserve">Общая территория </t>
  </si>
  <si>
    <t>гектаров.</t>
  </si>
  <si>
    <t xml:space="preserve">  поселения     </t>
  </si>
  <si>
    <t xml:space="preserve">Из них площадь земельных участков, являющихся  </t>
  </si>
  <si>
    <t xml:space="preserve">Охват детей, нуждающихся и посещающих детский сад, составил  </t>
  </si>
  <si>
    <t xml:space="preserve">Оеспечению питьевой водой населения, отвечающей требованиям безопасности, нахо-тся  </t>
  </si>
  <si>
    <t xml:space="preserve">человек, что составляет </t>
  </si>
  <si>
    <t xml:space="preserve"> от числен-</t>
  </si>
  <si>
    <t>ности населения</t>
  </si>
  <si>
    <t>прошлого года или на одного занятого в производительность труда составила -</t>
  </si>
  <si>
    <t>3 кв. 9 мес. 2007 г.</t>
  </si>
  <si>
    <t>37</t>
  </si>
  <si>
    <t>533,1</t>
  </si>
  <si>
    <r>
      <t>Наименование</t>
    </r>
    <r>
      <rPr>
        <sz val="10"/>
        <rFont val="Times New Roman"/>
        <family val="1"/>
        <charset val="204"/>
      </rPr>
      <t xml:space="preserve"> </t>
    </r>
  </si>
  <si>
    <t>3 кв. 9 мес. 2022 г.</t>
  </si>
  <si>
    <t>Факт за 2022 г.</t>
  </si>
  <si>
    <t xml:space="preserve">Ввод в эксплуатацию жилых домов за счет всех источников финансирования за 3кв.   </t>
  </si>
  <si>
    <t>МО "Шарагольское" за  3 квартал на 2023 год</t>
  </si>
  <si>
    <t>3 кв. 9 мес. 2023 г.</t>
  </si>
  <si>
    <r>
      <t>3 кв. 9 мес. 2022 г.</t>
    </r>
    <r>
      <rPr>
        <b/>
        <sz val="8"/>
        <color rgb="FFFF0000"/>
        <rFont val="Times New Roman"/>
        <family val="1"/>
        <charset val="204"/>
      </rPr>
      <t>ФАКТ</t>
    </r>
    <r>
      <rPr>
        <sz val="8"/>
        <color indexed="8"/>
        <rFont val="Times New Roman"/>
        <family val="1"/>
        <charset val="204"/>
      </rPr>
      <t xml:space="preserve"> /3 кв. 9 мес.  2023 г.</t>
    </r>
    <r>
      <rPr>
        <b/>
        <sz val="8"/>
        <color rgb="FFFF0000"/>
        <rFont val="Times New Roman"/>
        <family val="1"/>
        <charset val="204"/>
      </rPr>
      <t>ПОРОГ</t>
    </r>
  </si>
  <si>
    <r>
      <t xml:space="preserve">3 кв. 9 мес. 2023 г. </t>
    </r>
    <r>
      <rPr>
        <b/>
        <sz val="8"/>
        <color rgb="FFFF0000"/>
        <rFont val="Times New Roman"/>
        <family val="1"/>
        <charset val="204"/>
      </rPr>
      <t>ФАКТ</t>
    </r>
    <r>
      <rPr>
        <sz val="8"/>
        <color indexed="8"/>
        <rFont val="Times New Roman"/>
        <family val="1"/>
        <charset val="204"/>
      </rPr>
      <t>/3 кв. 9 мес. 2022 г</t>
    </r>
    <r>
      <rPr>
        <sz val="8"/>
        <color rgb="FFFF0000"/>
        <rFont val="Times New Roman"/>
        <family val="1"/>
        <charset val="204"/>
      </rPr>
      <t>.</t>
    </r>
    <r>
      <rPr>
        <b/>
        <sz val="8"/>
        <color rgb="FFFF0000"/>
        <rFont val="Times New Roman"/>
        <family val="1"/>
        <charset val="204"/>
      </rPr>
      <t>ФАКТ</t>
    </r>
  </si>
  <si>
    <r>
      <t xml:space="preserve">3 кв. 9 мес. 2023 г. </t>
    </r>
    <r>
      <rPr>
        <b/>
        <sz val="8"/>
        <color rgb="FFFF0000"/>
        <rFont val="Times New Roman"/>
        <family val="1"/>
        <charset val="204"/>
      </rPr>
      <t>ФАКТ</t>
    </r>
    <r>
      <rPr>
        <sz val="8"/>
        <color indexed="8"/>
        <rFont val="Times New Roman"/>
        <family val="1"/>
        <charset val="204"/>
      </rPr>
      <t xml:space="preserve">/3 кв. 9 мес. 2007 г. </t>
    </r>
    <r>
      <rPr>
        <b/>
        <sz val="8"/>
        <color rgb="FFFF0000"/>
        <rFont val="Times New Roman"/>
        <family val="1"/>
        <charset val="204"/>
      </rPr>
      <t>ФАКТ</t>
    </r>
  </si>
  <si>
    <t>Пороговые значения на 2023 год</t>
  </si>
  <si>
    <t>Факт за 2023 г.</t>
  </si>
  <si>
    <t>"_____" ________________________2023 г.</t>
  </si>
  <si>
    <t xml:space="preserve">ПОЯСНИТЕЛЬНАЯ ЗАПИСКА
к отчёту по выполнению индикаторов оценки
 уровня социально-экономического развития
 за  3 квартал 2023 года МО "Шарагольское"
</t>
  </si>
  <si>
    <t xml:space="preserve"> Численность населения  по поселению  за 3 кв.2023 г составила</t>
  </si>
  <si>
    <t>рождаемость  за 3 кв.2023 г. составила</t>
  </si>
  <si>
    <t xml:space="preserve">за 3 кв.2023 г. прибыло </t>
  </si>
  <si>
    <t>Трудовые ресурсы  МО «Шарагольское» за 3 кв.2023 г.  Трудоспособное население составляет</t>
  </si>
  <si>
    <t xml:space="preserve"> продукции за 3 кв.2023 г      Составил</t>
  </si>
  <si>
    <t>Валовая продукция сельского хозяйства за  за 3 кв.2023  года составляет -</t>
  </si>
  <si>
    <t>предпринимателями. Розничный товарооборот  за 3 кв.2023   года составляет -</t>
  </si>
  <si>
    <t xml:space="preserve">Число субъектов малого предпринимательства по МО «Шарагольское»  за 3 кв.2023   года  </t>
  </si>
  <si>
    <t>3 кв. 2023 года составляют -</t>
  </si>
  <si>
    <t xml:space="preserve">Внебюджетные инвестиции  за 3 кв. 2023  года составили - </t>
  </si>
  <si>
    <t>2023 года   нет.</t>
  </si>
  <si>
    <t xml:space="preserve">   "_____"  _________________  2023 года</t>
  </si>
  <si>
    <t>Демография  МО "Шарагольское" 3 кв 2023 г.</t>
  </si>
  <si>
    <t>численность населения на 31.01.2022 г.</t>
  </si>
  <si>
    <t xml:space="preserve">аргумент: ЧИСЛЕННОСТЬ НАСЕЛЕНИЯ 3 - кв. 2023 г.(3 мес) </t>
  </si>
  <si>
    <t xml:space="preserve">Глава администрации </t>
  </si>
  <si>
    <t>"___" ___________________ 2023 год</t>
  </si>
  <si>
    <t>______________2023 г.</t>
  </si>
  <si>
    <t xml:space="preserve">МО «Шарагольское» Кяхтинского района за III кв. 2023 г. (9 месяцев) </t>
  </si>
  <si>
    <t>МО "Шарагольское"   3- кв 2023 г. (9 мес)</t>
  </si>
  <si>
    <t xml:space="preserve">МО "Шарагольское" Кяхтинского района за 2023 г. </t>
  </si>
  <si>
    <t>МО СП "Шарагольское" по состоянию на 31.12.2023г.</t>
  </si>
  <si>
    <t>(население) приобретение сельхоз техники (плуг,косолки  и  т.д.)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</si>
</sst>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1"/>
      <color indexed="8"/>
      <name val="Times New Roman"/>
      <family val="1"/>
      <charset val="204"/>
    </font>
    <font>
      <sz val="11"/>
      <color rgb="FF9C0006"/>
      <name val="Times New Roman"/>
      <family val="1"/>
      <charset val="204"/>
    </font>
    <font>
      <sz val="10"/>
      <color rgb="FF9C0006"/>
      <name val="Times New Roman"/>
      <family val="1"/>
      <charset val="204"/>
    </font>
    <font>
      <b/>
      <sz val="11"/>
      <color rgb="FF006100"/>
      <name val="Times New Roman"/>
      <family val="1"/>
      <charset val="204"/>
    </font>
    <font>
      <b/>
      <sz val="11"/>
      <color rgb="FF006100"/>
      <name val="Calibri"/>
      <family val="2"/>
      <charset val="204"/>
      <scheme val="minor"/>
    </font>
    <font>
      <b/>
      <sz val="10"/>
      <color rgb="FF0061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9" fontId="8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315">
    <xf numFmtId="0" fontId="0" fillId="0" borderId="0" xfId="0"/>
    <xf numFmtId="0" fontId="6" fillId="5" borderId="1" xfId="0" applyFont="1" applyFill="1" applyBorder="1" applyAlignment="1">
      <alignment wrapText="1"/>
    </xf>
    <xf numFmtId="0" fontId="7" fillId="0" borderId="3" xfId="0" applyFont="1" applyBorder="1" applyAlignment="1">
      <alignment horizontal="center"/>
    </xf>
    <xf numFmtId="0" fontId="9" fillId="5" borderId="1" xfId="0" applyFont="1" applyFill="1" applyBorder="1"/>
    <xf numFmtId="0" fontId="9" fillId="0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9" fillId="6" borderId="1" xfId="0" applyFont="1" applyFill="1" applyBorder="1"/>
    <xf numFmtId="0" fontId="2" fillId="3" borderId="1" xfId="2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10" fontId="4" fillId="7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/>
    <xf numFmtId="0" fontId="7" fillId="0" borderId="3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9" fillId="5" borderId="1" xfId="0" applyNumberFormat="1" applyFont="1" applyFill="1" applyBorder="1"/>
    <xf numFmtId="0" fontId="12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9" fillId="7" borderId="1" xfId="0" applyFont="1" applyFill="1" applyBorder="1"/>
    <xf numFmtId="0" fontId="0" fillId="0" borderId="0" xfId="0" applyFill="1"/>
    <xf numFmtId="0" fontId="4" fillId="7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1" fontId="13" fillId="0" borderId="1" xfId="3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wrapText="1"/>
    </xf>
    <xf numFmtId="164" fontId="7" fillId="7" borderId="1" xfId="0" applyNumberFormat="1" applyFont="1" applyFill="1" applyBorder="1" applyAlignment="1">
      <alignment horizontal="center"/>
    </xf>
    <xf numFmtId="1" fontId="4" fillId="7" borderId="1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64" fontId="4" fillId="7" borderId="1" xfId="0" applyNumberFormat="1" applyFont="1" applyFill="1" applyBorder="1" applyAlignment="1">
      <alignment horizontal="center"/>
    </xf>
    <xf numFmtId="0" fontId="2" fillId="3" borderId="3" xfId="2" applyBorder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/>
    </xf>
    <xf numFmtId="164" fontId="4" fillId="5" borderId="3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9" fontId="7" fillId="7" borderId="1" xfId="4" applyFont="1" applyFill="1" applyBorder="1" applyAlignment="1">
      <alignment horizontal="center"/>
    </xf>
    <xf numFmtId="9" fontId="4" fillId="7" borderId="1" xfId="4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9" fontId="4" fillId="7" borderId="2" xfId="4" applyFont="1" applyFill="1" applyBorder="1" applyAlignment="1">
      <alignment horizontal="center"/>
    </xf>
    <xf numFmtId="9" fontId="4" fillId="7" borderId="1" xfId="4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10" fontId="4" fillId="0" borderId="1" xfId="4" applyNumberFormat="1" applyFont="1" applyBorder="1"/>
    <xf numFmtId="0" fontId="9" fillId="0" borderId="0" xfId="0" applyFont="1"/>
    <xf numFmtId="0" fontId="4" fillId="0" borderId="0" xfId="0" applyFont="1"/>
    <xf numFmtId="0" fontId="2" fillId="3" borderId="1" xfId="2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164" fontId="11" fillId="7" borderId="1" xfId="0" applyNumberFormat="1" applyFont="1" applyFill="1" applyBorder="1" applyAlignment="1">
      <alignment horizontal="center"/>
    </xf>
    <xf numFmtId="2" fontId="4" fillId="8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2" fontId="4" fillId="7" borderId="3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/>
    </xf>
    <xf numFmtId="49" fontId="4" fillId="0" borderId="1" xfId="4" applyNumberFormat="1" applyFont="1" applyFill="1" applyBorder="1" applyAlignment="1">
      <alignment horizontal="center"/>
    </xf>
    <xf numFmtId="10" fontId="4" fillId="0" borderId="1" xfId="4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0" fontId="2" fillId="3" borderId="3" xfId="2" applyFont="1" applyBorder="1" applyAlignment="1">
      <alignment horizontal="center" vertical="center"/>
    </xf>
    <xf numFmtId="49" fontId="15" fillId="6" borderId="3" xfId="0" applyNumberFormat="1" applyFont="1" applyFill="1" applyBorder="1" applyAlignment="1">
      <alignment horizontal="center"/>
    </xf>
    <xf numFmtId="2" fontId="4" fillId="7" borderId="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/>
    </xf>
    <xf numFmtId="164" fontId="7" fillId="7" borderId="1" xfId="0" applyNumberFormat="1" applyFont="1" applyFill="1" applyBorder="1" applyAlignment="1">
      <alignment horizontal="center" wrapText="1"/>
    </xf>
    <xf numFmtId="2" fontId="17" fillId="0" borderId="1" xfId="0" applyNumberFormat="1" applyFont="1" applyFill="1" applyBorder="1" applyAlignment="1">
      <alignment horizontal="center"/>
    </xf>
    <xf numFmtId="0" fontId="18" fillId="0" borderId="3" xfId="1" applyFont="1" applyFill="1" applyBorder="1" applyAlignment="1">
      <alignment horizontal="center"/>
    </xf>
    <xf numFmtId="0" fontId="19" fillId="5" borderId="1" xfId="0" applyFont="1" applyFill="1" applyBorder="1" applyAlignment="1">
      <alignment wrapText="1"/>
    </xf>
    <xf numFmtId="0" fontId="6" fillId="7" borderId="1" xfId="0" applyFont="1" applyFill="1" applyBorder="1"/>
    <xf numFmtId="0" fontId="6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wrapText="1"/>
    </xf>
    <xf numFmtId="0" fontId="6" fillId="7" borderId="1" xfId="0" applyFont="1" applyFill="1" applyBorder="1" applyAlignment="1">
      <alignment horizontal="left" wrapText="1"/>
    </xf>
    <xf numFmtId="0" fontId="9" fillId="6" borderId="1" xfId="0" applyFont="1" applyFill="1" applyBorder="1" applyAlignment="1">
      <alignment wrapText="1"/>
    </xf>
    <xf numFmtId="1" fontId="14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23" fillId="0" borderId="1" xfId="0" applyFont="1" applyBorder="1"/>
    <xf numFmtId="0" fontId="23" fillId="9" borderId="1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wrapText="1"/>
    </xf>
    <xf numFmtId="0" fontId="26" fillId="0" borderId="1" xfId="0" applyFont="1" applyFill="1" applyBorder="1"/>
    <xf numFmtId="0" fontId="26" fillId="0" borderId="1" xfId="0" applyFont="1" applyBorder="1"/>
    <xf numFmtId="0" fontId="23" fillId="0" borderId="0" xfId="0" applyFont="1"/>
    <xf numFmtId="0" fontId="25" fillId="0" borderId="1" xfId="0" applyFont="1" applyFill="1" applyBorder="1" applyAlignment="1">
      <alignment horizontal="center" vertical="top" wrapText="1"/>
    </xf>
    <xf numFmtId="0" fontId="30" fillId="0" borderId="0" xfId="0" applyFont="1"/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0" fillId="12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9" fillId="0" borderId="1" xfId="0" applyFont="1" applyBorder="1"/>
    <xf numFmtId="0" fontId="29" fillId="14" borderId="1" xfId="0" applyFont="1" applyFill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wrapText="1"/>
    </xf>
    <xf numFmtId="0" fontId="30" fillId="0" borderId="0" xfId="0" applyFont="1" applyAlignment="1">
      <alignment wrapText="1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right"/>
    </xf>
    <xf numFmtId="2" fontId="0" fillId="0" borderId="0" xfId="0" applyNumberFormat="1"/>
    <xf numFmtId="0" fontId="32" fillId="0" borderId="0" xfId="0" applyFont="1" applyBorder="1"/>
    <xf numFmtId="0" fontId="36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5" fillId="0" borderId="0" xfId="0" applyFont="1"/>
    <xf numFmtId="0" fontId="32" fillId="0" borderId="9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5" fillId="0" borderId="14" xfId="0" applyFont="1" applyBorder="1"/>
    <xf numFmtId="0" fontId="35" fillId="0" borderId="14" xfId="0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32" fillId="0" borderId="14" xfId="0" applyFont="1" applyBorder="1"/>
    <xf numFmtId="0" fontId="37" fillId="0" borderId="14" xfId="0" applyFont="1" applyBorder="1" applyAlignment="1">
      <alignment horizontal="center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/>
    </xf>
    <xf numFmtId="0" fontId="35" fillId="0" borderId="0" xfId="0" applyFont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/>
    </xf>
    <xf numFmtId="1" fontId="4" fillId="7" borderId="1" xfId="0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vertical="center" wrapText="1"/>
    </xf>
    <xf numFmtId="164" fontId="0" fillId="15" borderId="1" xfId="0" applyNumberFormat="1" applyFill="1" applyBorder="1"/>
    <xf numFmtId="0" fontId="0" fillId="16" borderId="1" xfId="0" applyFill="1" applyBorder="1"/>
    <xf numFmtId="2" fontId="0" fillId="0" borderId="1" xfId="0" applyNumberFormat="1" applyBorder="1"/>
    <xf numFmtId="0" fontId="0" fillId="15" borderId="1" xfId="0" applyFill="1" applyBorder="1"/>
    <xf numFmtId="164" fontId="0" fillId="16" borderId="1" xfId="0" applyNumberFormat="1" applyFill="1" applyBorder="1"/>
    <xf numFmtId="0" fontId="31" fillId="0" borderId="1" xfId="0" applyFont="1" applyBorder="1"/>
    <xf numFmtId="0" fontId="0" fillId="0" borderId="16" xfId="0" applyFill="1" applyBorder="1" applyAlignment="1">
      <alignment wrapText="1"/>
    </xf>
    <xf numFmtId="2" fontId="0" fillId="0" borderId="2" xfId="0" applyNumberFormat="1" applyBorder="1"/>
    <xf numFmtId="2" fontId="0" fillId="0" borderId="17" xfId="0" applyNumberFormat="1" applyFill="1" applyBorder="1"/>
    <xf numFmtId="2" fontId="0" fillId="0" borderId="18" xfId="0" applyNumberFormat="1" applyFill="1" applyBorder="1"/>
    <xf numFmtId="0" fontId="32" fillId="0" borderId="1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8" fillId="0" borderId="0" xfId="0" applyFont="1"/>
    <xf numFmtId="0" fontId="35" fillId="0" borderId="1" xfId="0" applyFont="1" applyFill="1" applyBorder="1" applyAlignment="1">
      <alignment horizontal="center" vertical="center" wrapText="1"/>
    </xf>
    <xf numFmtId="0" fontId="35" fillId="17" borderId="7" xfId="0" applyFont="1" applyFill="1" applyBorder="1" applyAlignment="1">
      <alignment horizontal="center" vertical="center" wrapText="1"/>
    </xf>
    <xf numFmtId="17" fontId="35" fillId="0" borderId="1" xfId="0" applyNumberFormat="1" applyFont="1" applyBorder="1" applyAlignment="1">
      <alignment horizontal="center" vertical="justify" wrapText="1"/>
    </xf>
    <xf numFmtId="0" fontId="35" fillId="0" borderId="2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1" fontId="10" fillId="7" borderId="1" xfId="0" applyNumberFormat="1" applyFont="1" applyFill="1" applyBorder="1" applyAlignment="1">
      <alignment horizontal="center"/>
    </xf>
    <xf numFmtId="0" fontId="0" fillId="0" borderId="0" xfId="0" applyAlignment="1"/>
    <xf numFmtId="164" fontId="0" fillId="18" borderId="0" xfId="0" applyNumberFormat="1" applyFill="1" applyAlignment="1">
      <alignment horizontal="center"/>
    </xf>
    <xf numFmtId="0" fontId="0" fillId="18" borderId="0" xfId="0" applyFill="1" applyAlignment="1">
      <alignment horizontal="center"/>
    </xf>
    <xf numFmtId="10" fontId="0" fillId="18" borderId="0" xfId="0" applyNumberFormat="1" applyFill="1" applyAlignment="1">
      <alignment horizontal="center"/>
    </xf>
    <xf numFmtId="1" fontId="0" fillId="18" borderId="0" xfId="0" applyNumberFormat="1" applyFill="1" applyAlignment="1">
      <alignment horizontal="center"/>
    </xf>
    <xf numFmtId="1" fontId="0" fillId="18" borderId="0" xfId="0" applyNumberFormat="1" applyFill="1"/>
    <xf numFmtId="164" fontId="0" fillId="18" borderId="0" xfId="0" applyNumberFormat="1" applyFill="1"/>
    <xf numFmtId="0" fontId="0" fillId="18" borderId="0" xfId="0" applyFill="1" applyAlignment="1"/>
    <xf numFmtId="9" fontId="0" fillId="19" borderId="0" xfId="0" applyNumberFormat="1" applyFill="1" applyAlignment="1">
      <alignment horizontal="center"/>
    </xf>
    <xf numFmtId="9" fontId="0" fillId="19" borderId="0" xfId="0" applyNumberFormat="1" applyFill="1"/>
    <xf numFmtId="0" fontId="0" fillId="19" borderId="0" xfId="0" applyFill="1" applyAlignment="1">
      <alignment horizontal="center"/>
    </xf>
    <xf numFmtId="10" fontId="0" fillId="19" borderId="0" xfId="0" applyNumberFormat="1" applyFill="1" applyAlignment="1"/>
    <xf numFmtId="0" fontId="0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/>
    <xf numFmtId="0" fontId="4" fillId="0" borderId="0" xfId="0" applyFont="1" applyFill="1" applyAlignment="1"/>
    <xf numFmtId="0" fontId="2" fillId="16" borderId="3" xfId="2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/>
    </xf>
    <xf numFmtId="164" fontId="4" fillId="16" borderId="3" xfId="0" applyNumberFormat="1" applyFont="1" applyFill="1" applyBorder="1" applyAlignment="1">
      <alignment horizontal="center"/>
    </xf>
    <xf numFmtId="0" fontId="7" fillId="16" borderId="3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/>
    </xf>
    <xf numFmtId="0" fontId="4" fillId="16" borderId="3" xfId="0" applyFont="1" applyFill="1" applyBorder="1" applyAlignment="1">
      <alignment horizontal="center"/>
    </xf>
    <xf numFmtId="2" fontId="4" fillId="7" borderId="1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5" fillId="10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5" fillId="20" borderId="1" xfId="0" applyFont="1" applyFill="1" applyBorder="1" applyAlignment="1">
      <alignment vertical="center" wrapText="1"/>
    </xf>
    <xf numFmtId="0" fontId="35" fillId="0" borderId="1" xfId="0" applyFont="1" applyBorder="1"/>
    <xf numFmtId="0" fontId="34" fillId="0" borderId="1" xfId="0" applyFont="1" applyFill="1" applyBorder="1" applyAlignment="1">
      <alignment horizontal="center" vertical="center"/>
    </xf>
    <xf numFmtId="0" fontId="36" fillId="0" borderId="13" xfId="0" applyFont="1" applyBorder="1" applyAlignment="1">
      <alignment horizontal="center"/>
    </xf>
    <xf numFmtId="2" fontId="36" fillId="0" borderId="14" xfId="0" applyNumberFormat="1" applyFont="1" applyBorder="1" applyAlignment="1">
      <alignment horizontal="center"/>
    </xf>
    <xf numFmtId="0" fontId="35" fillId="0" borderId="1" xfId="0" applyFont="1" applyFill="1" applyBorder="1" applyAlignment="1">
      <alignment horizontal="center" vertical="center"/>
    </xf>
    <xf numFmtId="0" fontId="32" fillId="0" borderId="1" xfId="0" applyFont="1" applyBorder="1"/>
    <xf numFmtId="0" fontId="37" fillId="0" borderId="1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0" fontId="35" fillId="0" borderId="1" xfId="0" applyFont="1" applyFill="1" applyBorder="1"/>
    <xf numFmtId="0" fontId="34" fillId="0" borderId="14" xfId="0" applyFont="1" applyBorder="1" applyAlignment="1">
      <alignment horizontal="center"/>
    </xf>
    <xf numFmtId="1" fontId="37" fillId="0" borderId="14" xfId="0" applyNumberFormat="1" applyFont="1" applyBorder="1" applyAlignment="1">
      <alignment horizontal="center"/>
    </xf>
    <xf numFmtId="0" fontId="34" fillId="0" borderId="14" xfId="0" applyFont="1" applyFill="1" applyBorder="1" applyAlignment="1">
      <alignment horizontal="center"/>
    </xf>
    <xf numFmtId="0" fontId="36" fillId="0" borderId="14" xfId="0" applyFont="1" applyFill="1" applyBorder="1" applyAlignment="1">
      <alignment horizontal="center"/>
    </xf>
    <xf numFmtId="1" fontId="35" fillId="0" borderId="0" xfId="0" applyNumberFormat="1" applyFont="1" applyFill="1"/>
    <xf numFmtId="0" fontId="36" fillId="0" borderId="12" xfId="0" applyFont="1" applyBorder="1" applyAlignment="1">
      <alignment horizontal="center"/>
    </xf>
    <xf numFmtId="0" fontId="36" fillId="0" borderId="12" xfId="0" applyFont="1" applyFill="1" applyBorder="1" applyAlignment="1">
      <alignment horizontal="center"/>
    </xf>
    <xf numFmtId="0" fontId="35" fillId="0" borderId="3" xfId="0" applyFont="1" applyFill="1" applyBorder="1"/>
    <xf numFmtId="0" fontId="36" fillId="0" borderId="1" xfId="0" applyFont="1" applyBorder="1" applyAlignment="1">
      <alignment horizontal="center"/>
    </xf>
    <xf numFmtId="1" fontId="37" fillId="0" borderId="1" xfId="0" applyNumberFormat="1" applyFont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2" fillId="0" borderId="2" xfId="0" applyFont="1" applyBorder="1"/>
    <xf numFmtId="0" fontId="35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1" fontId="37" fillId="0" borderId="2" xfId="0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25" fillId="0" borderId="0" xfId="0" applyFont="1" applyFill="1" applyAlignment="1">
      <alignment horizontal="center"/>
    </xf>
    <xf numFmtId="1" fontId="36" fillId="0" borderId="1" xfId="0" applyNumberFormat="1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/>
    </xf>
    <xf numFmtId="0" fontId="37" fillId="0" borderId="14" xfId="0" applyFont="1" applyFill="1" applyBorder="1" applyAlignment="1">
      <alignment horizontal="center"/>
    </xf>
    <xf numFmtId="164" fontId="4" fillId="8" borderId="3" xfId="0" applyNumberFormat="1" applyFont="1" applyFill="1" applyBorder="1"/>
    <xf numFmtId="0" fontId="0" fillId="10" borderId="1" xfId="0" applyFill="1" applyBorder="1"/>
    <xf numFmtId="0" fontId="0" fillId="0" borderId="0" xfId="0" applyFill="1" applyAlignment="1">
      <alignment horizontal="center"/>
    </xf>
    <xf numFmtId="0" fontId="7" fillId="11" borderId="1" xfId="0" applyFont="1" applyFill="1" applyBorder="1" applyAlignment="1">
      <alignment horizontal="center" vertical="top" wrapText="1"/>
    </xf>
    <xf numFmtId="0" fontId="20" fillId="11" borderId="2" xfId="0" applyFont="1" applyFill="1" applyBorder="1" applyAlignment="1">
      <alignment horizontal="center" vertical="top" wrapText="1"/>
    </xf>
    <xf numFmtId="164" fontId="7" fillId="11" borderId="4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11" borderId="1" xfId="0" applyFont="1" applyFill="1" applyBorder="1" applyAlignment="1">
      <alignment horizontal="center" vertical="top" wrapText="1"/>
    </xf>
    <xf numFmtId="2" fontId="4" fillId="11" borderId="3" xfId="0" applyNumberFormat="1" applyFont="1" applyFill="1" applyBorder="1" applyAlignment="1">
      <alignment horizontal="center"/>
    </xf>
    <xf numFmtId="164" fontId="4" fillId="11" borderId="3" xfId="0" applyNumberFormat="1" applyFont="1" applyFill="1" applyBorder="1" applyAlignment="1">
      <alignment horizontal="center"/>
    </xf>
    <xf numFmtId="0" fontId="5" fillId="21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164" fontId="4" fillId="16" borderId="1" xfId="0" applyNumberFormat="1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 vertical="center"/>
    </xf>
    <xf numFmtId="2" fontId="7" fillId="16" borderId="1" xfId="0" applyNumberFormat="1" applyFont="1" applyFill="1" applyBorder="1" applyAlignment="1">
      <alignment horizontal="center" vertical="center"/>
    </xf>
    <xf numFmtId="0" fontId="7" fillId="18" borderId="0" xfId="0" applyFont="1" applyFill="1" applyBorder="1" applyAlignment="1">
      <alignment horizontal="center"/>
    </xf>
    <xf numFmtId="1" fontId="0" fillId="0" borderId="0" xfId="0" applyNumberFormat="1"/>
    <xf numFmtId="0" fontId="35" fillId="0" borderId="14" xfId="0" applyFont="1" applyFill="1" applyBorder="1"/>
    <xf numFmtId="1" fontId="36" fillId="0" borderId="14" xfId="0" applyNumberFormat="1" applyFont="1" applyFill="1" applyBorder="1" applyAlignment="1">
      <alignment horizontal="center"/>
    </xf>
    <xf numFmtId="0" fontId="32" fillId="0" borderId="14" xfId="0" applyFont="1" applyFill="1" applyBorder="1"/>
    <xf numFmtId="1" fontId="37" fillId="0" borderId="14" xfId="0" applyNumberFormat="1" applyFont="1" applyFill="1" applyBorder="1" applyAlignment="1">
      <alignment horizontal="center"/>
    </xf>
    <xf numFmtId="0" fontId="32" fillId="0" borderId="1" xfId="0" applyFont="1" applyFill="1" applyBorder="1"/>
    <xf numFmtId="0" fontId="37" fillId="0" borderId="1" xfId="0" applyFont="1" applyFill="1" applyBorder="1" applyAlignment="1">
      <alignment horizontal="center"/>
    </xf>
    <xf numFmtId="1" fontId="37" fillId="0" borderId="1" xfId="0" applyNumberFormat="1" applyFont="1" applyFill="1" applyBorder="1" applyAlignment="1">
      <alignment horizontal="center"/>
    </xf>
    <xf numFmtId="0" fontId="36" fillId="0" borderId="22" xfId="0" applyFont="1" applyFill="1" applyBorder="1" applyAlignment="1">
      <alignment horizontal="center"/>
    </xf>
    <xf numFmtId="1" fontId="10" fillId="5" borderId="1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5" fillId="0" borderId="0" xfId="0" applyFont="1" applyAlignment="1">
      <alignment horizontal="center" vertical="center" wrapText="1"/>
    </xf>
    <xf numFmtId="0" fontId="0" fillId="10" borderId="1" xfId="0" applyFill="1" applyBorder="1" applyAlignment="1">
      <alignment horizontal="center"/>
    </xf>
    <xf numFmtId="2" fontId="7" fillId="16" borderId="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vertical="top" wrapText="1"/>
    </xf>
    <xf numFmtId="2" fontId="7" fillId="7" borderId="1" xfId="0" applyNumberFormat="1" applyFont="1" applyFill="1" applyBorder="1" applyAlignment="1">
      <alignment horizontal="center" wrapText="1"/>
    </xf>
    <xf numFmtId="1" fontId="10" fillId="8" borderId="1" xfId="0" applyNumberFormat="1" applyFont="1" applyFill="1" applyBorder="1" applyAlignment="1">
      <alignment horizontal="center"/>
    </xf>
    <xf numFmtId="9" fontId="4" fillId="8" borderId="1" xfId="5" applyNumberFormat="1" applyFont="1" applyFill="1" applyBorder="1" applyAlignment="1">
      <alignment horizontal="center"/>
    </xf>
    <xf numFmtId="0" fontId="4" fillId="22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5" xfId="0" applyFont="1" applyBorder="1" applyAlignment="1">
      <alignment horizontal="center" wrapText="1"/>
    </xf>
    <xf numFmtId="0" fontId="28" fillId="13" borderId="6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19" xfId="0" applyBorder="1" applyAlignment="1">
      <alignment horizontal="right"/>
    </xf>
    <xf numFmtId="2" fontId="0" fillId="0" borderId="17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33" fillId="21" borderId="0" xfId="0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15" borderId="1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5" fillId="0" borderId="21" xfId="0" applyFont="1" applyBorder="1" applyAlignment="1">
      <alignment horizontal="center" wrapText="1"/>
    </xf>
    <xf numFmtId="0" fontId="35" fillId="0" borderId="0" xfId="0" applyFont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Fill="1" applyAlignment="1"/>
  </cellXfs>
  <cellStyles count="6">
    <cellStyle name="Нейтральный" xfId="3" builtinId="28"/>
    <cellStyle name="Обычный" xfId="0" builtinId="0"/>
    <cellStyle name="Плохой" xfId="2" builtinId="27"/>
    <cellStyle name="Процентный" xfId="5" builtinId="5"/>
    <cellStyle name="Процентный 2" xfId="4"/>
    <cellStyle name="Хороший" xfId="1" builtinId="26"/>
  </cellStyles>
  <dxfs count="0"/>
  <tableStyles count="0" defaultTableStyle="TableStyleMedium2" defaultPivotStyle="PivotStyleLight16"/>
  <colors>
    <mruColors>
      <color rgb="FFFFC7CE"/>
      <color rgb="FFD0CECE"/>
      <color rgb="FF66FF33"/>
      <color rgb="FFFF99FF"/>
      <color rgb="FFF8CBAD"/>
      <color rgb="FFFFFF99"/>
      <color rgb="FF006100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2"/>
  <sheetViews>
    <sheetView tabSelected="1" zoomScale="130" zoomScaleNormal="130" workbookViewId="0">
      <pane xSplit="3" ySplit="6" topLeftCell="E7" activePane="bottomRight" state="frozen"/>
      <selection pane="topRight" activeCell="D1" sqref="D1"/>
      <selection pane="bottomLeft" activeCell="A7" sqref="A7"/>
      <selection pane="bottomRight" activeCell="L123" sqref="L123"/>
    </sheetView>
  </sheetViews>
  <sheetFormatPr defaultRowHeight="15" x14ac:dyDescent="0.25"/>
  <cols>
    <col min="1" max="1" width="2.5703125" customWidth="1"/>
    <col min="2" max="2" width="3.28515625" customWidth="1"/>
    <col min="3" max="3" width="37" customWidth="1"/>
    <col min="4" max="4" width="12" style="70" customWidth="1"/>
    <col min="5" max="5" width="13.140625" customWidth="1"/>
    <col min="6" max="6" width="13.5703125" customWidth="1"/>
    <col min="7" max="7" width="13.28515625" customWidth="1"/>
    <col min="8" max="8" width="11.42578125" style="191" customWidth="1"/>
    <col min="9" max="9" width="14.28515625" style="191" customWidth="1"/>
    <col min="10" max="10" width="14.5703125" style="191" customWidth="1"/>
    <col min="12" max="12" width="11.140625" bestFit="1" customWidth="1"/>
    <col min="256" max="256" width="2.5703125" customWidth="1"/>
    <col min="257" max="257" width="3.28515625" customWidth="1"/>
    <col min="258" max="258" width="37" customWidth="1"/>
    <col min="259" max="259" width="8.42578125" customWidth="1"/>
    <col min="260" max="260" width="9.42578125" bestFit="1" customWidth="1"/>
    <col min="261" max="262" width="9.28515625" bestFit="1" customWidth="1"/>
    <col min="263" max="263" width="8.7109375" customWidth="1"/>
    <col min="264" max="264" width="8.5703125" customWidth="1"/>
    <col min="512" max="512" width="2.5703125" customWidth="1"/>
    <col min="513" max="513" width="3.28515625" customWidth="1"/>
    <col min="514" max="514" width="37" customWidth="1"/>
    <col min="515" max="515" width="8.42578125" customWidth="1"/>
    <col min="516" max="516" width="9.42578125" bestFit="1" customWidth="1"/>
    <col min="517" max="518" width="9.28515625" bestFit="1" customWidth="1"/>
    <col min="519" max="519" width="8.7109375" customWidth="1"/>
    <col min="520" max="520" width="8.5703125" customWidth="1"/>
    <col min="768" max="768" width="2.5703125" customWidth="1"/>
    <col min="769" max="769" width="3.28515625" customWidth="1"/>
    <col min="770" max="770" width="37" customWidth="1"/>
    <col min="771" max="771" width="8.42578125" customWidth="1"/>
    <col min="772" max="772" width="9.42578125" bestFit="1" customWidth="1"/>
    <col min="773" max="774" width="9.28515625" bestFit="1" customWidth="1"/>
    <col min="775" max="775" width="8.7109375" customWidth="1"/>
    <col min="776" max="776" width="8.5703125" customWidth="1"/>
    <col min="1024" max="1024" width="2.5703125" customWidth="1"/>
    <col min="1025" max="1025" width="3.28515625" customWidth="1"/>
    <col min="1026" max="1026" width="37" customWidth="1"/>
    <col min="1027" max="1027" width="8.42578125" customWidth="1"/>
    <col min="1028" max="1028" width="9.42578125" bestFit="1" customWidth="1"/>
    <col min="1029" max="1030" width="9.28515625" bestFit="1" customWidth="1"/>
    <col min="1031" max="1031" width="8.7109375" customWidth="1"/>
    <col min="1032" max="1032" width="8.5703125" customWidth="1"/>
    <col min="1280" max="1280" width="2.5703125" customWidth="1"/>
    <col min="1281" max="1281" width="3.28515625" customWidth="1"/>
    <col min="1282" max="1282" width="37" customWidth="1"/>
    <col min="1283" max="1283" width="8.42578125" customWidth="1"/>
    <col min="1284" max="1284" width="9.42578125" bestFit="1" customWidth="1"/>
    <col min="1285" max="1286" width="9.28515625" bestFit="1" customWidth="1"/>
    <col min="1287" max="1287" width="8.7109375" customWidth="1"/>
    <col min="1288" max="1288" width="8.5703125" customWidth="1"/>
    <col min="1536" max="1536" width="2.5703125" customWidth="1"/>
    <col min="1537" max="1537" width="3.28515625" customWidth="1"/>
    <col min="1538" max="1538" width="37" customWidth="1"/>
    <col min="1539" max="1539" width="8.42578125" customWidth="1"/>
    <col min="1540" max="1540" width="9.42578125" bestFit="1" customWidth="1"/>
    <col min="1541" max="1542" width="9.28515625" bestFit="1" customWidth="1"/>
    <col min="1543" max="1543" width="8.7109375" customWidth="1"/>
    <col min="1544" max="1544" width="8.5703125" customWidth="1"/>
    <col min="1792" max="1792" width="2.5703125" customWidth="1"/>
    <col min="1793" max="1793" width="3.28515625" customWidth="1"/>
    <col min="1794" max="1794" width="37" customWidth="1"/>
    <col min="1795" max="1795" width="8.42578125" customWidth="1"/>
    <col min="1796" max="1796" width="9.42578125" bestFit="1" customWidth="1"/>
    <col min="1797" max="1798" width="9.28515625" bestFit="1" customWidth="1"/>
    <col min="1799" max="1799" width="8.7109375" customWidth="1"/>
    <col min="1800" max="1800" width="8.5703125" customWidth="1"/>
    <col min="2048" max="2048" width="2.5703125" customWidth="1"/>
    <col min="2049" max="2049" width="3.28515625" customWidth="1"/>
    <col min="2050" max="2050" width="37" customWidth="1"/>
    <col min="2051" max="2051" width="8.42578125" customWidth="1"/>
    <col min="2052" max="2052" width="9.42578125" bestFit="1" customWidth="1"/>
    <col min="2053" max="2054" width="9.28515625" bestFit="1" customWidth="1"/>
    <col min="2055" max="2055" width="8.7109375" customWidth="1"/>
    <col min="2056" max="2056" width="8.5703125" customWidth="1"/>
    <col min="2304" max="2304" width="2.5703125" customWidth="1"/>
    <col min="2305" max="2305" width="3.28515625" customWidth="1"/>
    <col min="2306" max="2306" width="37" customWidth="1"/>
    <col min="2307" max="2307" width="8.42578125" customWidth="1"/>
    <col min="2308" max="2308" width="9.42578125" bestFit="1" customWidth="1"/>
    <col min="2309" max="2310" width="9.28515625" bestFit="1" customWidth="1"/>
    <col min="2311" max="2311" width="8.7109375" customWidth="1"/>
    <col min="2312" max="2312" width="8.5703125" customWidth="1"/>
    <col min="2560" max="2560" width="2.5703125" customWidth="1"/>
    <col min="2561" max="2561" width="3.28515625" customWidth="1"/>
    <col min="2562" max="2562" width="37" customWidth="1"/>
    <col min="2563" max="2563" width="8.42578125" customWidth="1"/>
    <col min="2564" max="2564" width="9.42578125" bestFit="1" customWidth="1"/>
    <col min="2565" max="2566" width="9.28515625" bestFit="1" customWidth="1"/>
    <col min="2567" max="2567" width="8.7109375" customWidth="1"/>
    <col min="2568" max="2568" width="8.5703125" customWidth="1"/>
    <col min="2816" max="2816" width="2.5703125" customWidth="1"/>
    <col min="2817" max="2817" width="3.28515625" customWidth="1"/>
    <col min="2818" max="2818" width="37" customWidth="1"/>
    <col min="2819" max="2819" width="8.42578125" customWidth="1"/>
    <col min="2820" max="2820" width="9.42578125" bestFit="1" customWidth="1"/>
    <col min="2821" max="2822" width="9.28515625" bestFit="1" customWidth="1"/>
    <col min="2823" max="2823" width="8.7109375" customWidth="1"/>
    <col min="2824" max="2824" width="8.5703125" customWidth="1"/>
    <col min="3072" max="3072" width="2.5703125" customWidth="1"/>
    <col min="3073" max="3073" width="3.28515625" customWidth="1"/>
    <col min="3074" max="3074" width="37" customWidth="1"/>
    <col min="3075" max="3075" width="8.42578125" customWidth="1"/>
    <col min="3076" max="3076" width="9.42578125" bestFit="1" customWidth="1"/>
    <col min="3077" max="3078" width="9.28515625" bestFit="1" customWidth="1"/>
    <col min="3079" max="3079" width="8.7109375" customWidth="1"/>
    <col min="3080" max="3080" width="8.5703125" customWidth="1"/>
    <col min="3328" max="3328" width="2.5703125" customWidth="1"/>
    <col min="3329" max="3329" width="3.28515625" customWidth="1"/>
    <col min="3330" max="3330" width="37" customWidth="1"/>
    <col min="3331" max="3331" width="8.42578125" customWidth="1"/>
    <col min="3332" max="3332" width="9.42578125" bestFit="1" customWidth="1"/>
    <col min="3333" max="3334" width="9.28515625" bestFit="1" customWidth="1"/>
    <col min="3335" max="3335" width="8.7109375" customWidth="1"/>
    <col min="3336" max="3336" width="8.5703125" customWidth="1"/>
    <col min="3584" max="3584" width="2.5703125" customWidth="1"/>
    <col min="3585" max="3585" width="3.28515625" customWidth="1"/>
    <col min="3586" max="3586" width="37" customWidth="1"/>
    <col min="3587" max="3587" width="8.42578125" customWidth="1"/>
    <col min="3588" max="3588" width="9.42578125" bestFit="1" customWidth="1"/>
    <col min="3589" max="3590" width="9.28515625" bestFit="1" customWidth="1"/>
    <col min="3591" max="3591" width="8.7109375" customWidth="1"/>
    <col min="3592" max="3592" width="8.5703125" customWidth="1"/>
    <col min="3840" max="3840" width="2.5703125" customWidth="1"/>
    <col min="3841" max="3841" width="3.28515625" customWidth="1"/>
    <col min="3842" max="3842" width="37" customWidth="1"/>
    <col min="3843" max="3843" width="8.42578125" customWidth="1"/>
    <col min="3844" max="3844" width="9.42578125" bestFit="1" customWidth="1"/>
    <col min="3845" max="3846" width="9.28515625" bestFit="1" customWidth="1"/>
    <col min="3847" max="3847" width="8.7109375" customWidth="1"/>
    <col min="3848" max="3848" width="8.5703125" customWidth="1"/>
    <col min="4096" max="4096" width="2.5703125" customWidth="1"/>
    <col min="4097" max="4097" width="3.28515625" customWidth="1"/>
    <col min="4098" max="4098" width="37" customWidth="1"/>
    <col min="4099" max="4099" width="8.42578125" customWidth="1"/>
    <col min="4100" max="4100" width="9.42578125" bestFit="1" customWidth="1"/>
    <col min="4101" max="4102" width="9.28515625" bestFit="1" customWidth="1"/>
    <col min="4103" max="4103" width="8.7109375" customWidth="1"/>
    <col min="4104" max="4104" width="8.5703125" customWidth="1"/>
    <col min="4352" max="4352" width="2.5703125" customWidth="1"/>
    <col min="4353" max="4353" width="3.28515625" customWidth="1"/>
    <col min="4354" max="4354" width="37" customWidth="1"/>
    <col min="4355" max="4355" width="8.42578125" customWidth="1"/>
    <col min="4356" max="4356" width="9.42578125" bestFit="1" customWidth="1"/>
    <col min="4357" max="4358" width="9.28515625" bestFit="1" customWidth="1"/>
    <col min="4359" max="4359" width="8.7109375" customWidth="1"/>
    <col min="4360" max="4360" width="8.5703125" customWidth="1"/>
    <col min="4608" max="4608" width="2.5703125" customWidth="1"/>
    <col min="4609" max="4609" width="3.28515625" customWidth="1"/>
    <col min="4610" max="4610" width="37" customWidth="1"/>
    <col min="4611" max="4611" width="8.42578125" customWidth="1"/>
    <col min="4612" max="4612" width="9.42578125" bestFit="1" customWidth="1"/>
    <col min="4613" max="4614" width="9.28515625" bestFit="1" customWidth="1"/>
    <col min="4615" max="4615" width="8.7109375" customWidth="1"/>
    <col min="4616" max="4616" width="8.5703125" customWidth="1"/>
    <col min="4864" max="4864" width="2.5703125" customWidth="1"/>
    <col min="4865" max="4865" width="3.28515625" customWidth="1"/>
    <col min="4866" max="4866" width="37" customWidth="1"/>
    <col min="4867" max="4867" width="8.42578125" customWidth="1"/>
    <col min="4868" max="4868" width="9.42578125" bestFit="1" customWidth="1"/>
    <col min="4869" max="4870" width="9.28515625" bestFit="1" customWidth="1"/>
    <col min="4871" max="4871" width="8.7109375" customWidth="1"/>
    <col min="4872" max="4872" width="8.5703125" customWidth="1"/>
    <col min="5120" max="5120" width="2.5703125" customWidth="1"/>
    <col min="5121" max="5121" width="3.28515625" customWidth="1"/>
    <col min="5122" max="5122" width="37" customWidth="1"/>
    <col min="5123" max="5123" width="8.42578125" customWidth="1"/>
    <col min="5124" max="5124" width="9.42578125" bestFit="1" customWidth="1"/>
    <col min="5125" max="5126" width="9.28515625" bestFit="1" customWidth="1"/>
    <col min="5127" max="5127" width="8.7109375" customWidth="1"/>
    <col min="5128" max="5128" width="8.5703125" customWidth="1"/>
    <col min="5376" max="5376" width="2.5703125" customWidth="1"/>
    <col min="5377" max="5377" width="3.28515625" customWidth="1"/>
    <col min="5378" max="5378" width="37" customWidth="1"/>
    <col min="5379" max="5379" width="8.42578125" customWidth="1"/>
    <col min="5380" max="5380" width="9.42578125" bestFit="1" customWidth="1"/>
    <col min="5381" max="5382" width="9.28515625" bestFit="1" customWidth="1"/>
    <col min="5383" max="5383" width="8.7109375" customWidth="1"/>
    <col min="5384" max="5384" width="8.5703125" customWidth="1"/>
    <col min="5632" max="5632" width="2.5703125" customWidth="1"/>
    <col min="5633" max="5633" width="3.28515625" customWidth="1"/>
    <col min="5634" max="5634" width="37" customWidth="1"/>
    <col min="5635" max="5635" width="8.42578125" customWidth="1"/>
    <col min="5636" max="5636" width="9.42578125" bestFit="1" customWidth="1"/>
    <col min="5637" max="5638" width="9.28515625" bestFit="1" customWidth="1"/>
    <col min="5639" max="5639" width="8.7109375" customWidth="1"/>
    <col min="5640" max="5640" width="8.5703125" customWidth="1"/>
    <col min="5888" max="5888" width="2.5703125" customWidth="1"/>
    <col min="5889" max="5889" width="3.28515625" customWidth="1"/>
    <col min="5890" max="5890" width="37" customWidth="1"/>
    <col min="5891" max="5891" width="8.42578125" customWidth="1"/>
    <col min="5892" max="5892" width="9.42578125" bestFit="1" customWidth="1"/>
    <col min="5893" max="5894" width="9.28515625" bestFit="1" customWidth="1"/>
    <col min="5895" max="5895" width="8.7109375" customWidth="1"/>
    <col min="5896" max="5896" width="8.5703125" customWidth="1"/>
    <col min="6144" max="6144" width="2.5703125" customWidth="1"/>
    <col min="6145" max="6145" width="3.28515625" customWidth="1"/>
    <col min="6146" max="6146" width="37" customWidth="1"/>
    <col min="6147" max="6147" width="8.42578125" customWidth="1"/>
    <col min="6148" max="6148" width="9.42578125" bestFit="1" customWidth="1"/>
    <col min="6149" max="6150" width="9.28515625" bestFit="1" customWidth="1"/>
    <col min="6151" max="6151" width="8.7109375" customWidth="1"/>
    <col min="6152" max="6152" width="8.5703125" customWidth="1"/>
    <col min="6400" max="6400" width="2.5703125" customWidth="1"/>
    <col min="6401" max="6401" width="3.28515625" customWidth="1"/>
    <col min="6402" max="6402" width="37" customWidth="1"/>
    <col min="6403" max="6403" width="8.42578125" customWidth="1"/>
    <col min="6404" max="6404" width="9.42578125" bestFit="1" customWidth="1"/>
    <col min="6405" max="6406" width="9.28515625" bestFit="1" customWidth="1"/>
    <col min="6407" max="6407" width="8.7109375" customWidth="1"/>
    <col min="6408" max="6408" width="8.5703125" customWidth="1"/>
    <col min="6656" max="6656" width="2.5703125" customWidth="1"/>
    <col min="6657" max="6657" width="3.28515625" customWidth="1"/>
    <col min="6658" max="6658" width="37" customWidth="1"/>
    <col min="6659" max="6659" width="8.42578125" customWidth="1"/>
    <col min="6660" max="6660" width="9.42578125" bestFit="1" customWidth="1"/>
    <col min="6661" max="6662" width="9.28515625" bestFit="1" customWidth="1"/>
    <col min="6663" max="6663" width="8.7109375" customWidth="1"/>
    <col min="6664" max="6664" width="8.5703125" customWidth="1"/>
    <col min="6912" max="6912" width="2.5703125" customWidth="1"/>
    <col min="6913" max="6913" width="3.28515625" customWidth="1"/>
    <col min="6914" max="6914" width="37" customWidth="1"/>
    <col min="6915" max="6915" width="8.42578125" customWidth="1"/>
    <col min="6916" max="6916" width="9.42578125" bestFit="1" customWidth="1"/>
    <col min="6917" max="6918" width="9.28515625" bestFit="1" customWidth="1"/>
    <col min="6919" max="6919" width="8.7109375" customWidth="1"/>
    <col min="6920" max="6920" width="8.5703125" customWidth="1"/>
    <col min="7168" max="7168" width="2.5703125" customWidth="1"/>
    <col min="7169" max="7169" width="3.28515625" customWidth="1"/>
    <col min="7170" max="7170" width="37" customWidth="1"/>
    <col min="7171" max="7171" width="8.42578125" customWidth="1"/>
    <col min="7172" max="7172" width="9.42578125" bestFit="1" customWidth="1"/>
    <col min="7173" max="7174" width="9.28515625" bestFit="1" customWidth="1"/>
    <col min="7175" max="7175" width="8.7109375" customWidth="1"/>
    <col min="7176" max="7176" width="8.5703125" customWidth="1"/>
    <col min="7424" max="7424" width="2.5703125" customWidth="1"/>
    <col min="7425" max="7425" width="3.28515625" customWidth="1"/>
    <col min="7426" max="7426" width="37" customWidth="1"/>
    <col min="7427" max="7427" width="8.42578125" customWidth="1"/>
    <col min="7428" max="7428" width="9.42578125" bestFit="1" customWidth="1"/>
    <col min="7429" max="7430" width="9.28515625" bestFit="1" customWidth="1"/>
    <col min="7431" max="7431" width="8.7109375" customWidth="1"/>
    <col min="7432" max="7432" width="8.5703125" customWidth="1"/>
    <col min="7680" max="7680" width="2.5703125" customWidth="1"/>
    <col min="7681" max="7681" width="3.28515625" customWidth="1"/>
    <col min="7682" max="7682" width="37" customWidth="1"/>
    <col min="7683" max="7683" width="8.42578125" customWidth="1"/>
    <col min="7684" max="7684" width="9.42578125" bestFit="1" customWidth="1"/>
    <col min="7685" max="7686" width="9.28515625" bestFit="1" customWidth="1"/>
    <col min="7687" max="7687" width="8.7109375" customWidth="1"/>
    <col min="7688" max="7688" width="8.5703125" customWidth="1"/>
    <col min="7936" max="7936" width="2.5703125" customWidth="1"/>
    <col min="7937" max="7937" width="3.28515625" customWidth="1"/>
    <col min="7938" max="7938" width="37" customWidth="1"/>
    <col min="7939" max="7939" width="8.42578125" customWidth="1"/>
    <col min="7940" max="7940" width="9.42578125" bestFit="1" customWidth="1"/>
    <col min="7941" max="7942" width="9.28515625" bestFit="1" customWidth="1"/>
    <col min="7943" max="7943" width="8.7109375" customWidth="1"/>
    <col min="7944" max="7944" width="8.5703125" customWidth="1"/>
    <col min="8192" max="8192" width="2.5703125" customWidth="1"/>
    <col min="8193" max="8193" width="3.28515625" customWidth="1"/>
    <col min="8194" max="8194" width="37" customWidth="1"/>
    <col min="8195" max="8195" width="8.42578125" customWidth="1"/>
    <col min="8196" max="8196" width="9.42578125" bestFit="1" customWidth="1"/>
    <col min="8197" max="8198" width="9.28515625" bestFit="1" customWidth="1"/>
    <col min="8199" max="8199" width="8.7109375" customWidth="1"/>
    <col min="8200" max="8200" width="8.5703125" customWidth="1"/>
    <col min="8448" max="8448" width="2.5703125" customWidth="1"/>
    <col min="8449" max="8449" width="3.28515625" customWidth="1"/>
    <col min="8450" max="8450" width="37" customWidth="1"/>
    <col min="8451" max="8451" width="8.42578125" customWidth="1"/>
    <col min="8452" max="8452" width="9.42578125" bestFit="1" customWidth="1"/>
    <col min="8453" max="8454" width="9.28515625" bestFit="1" customWidth="1"/>
    <col min="8455" max="8455" width="8.7109375" customWidth="1"/>
    <col min="8456" max="8456" width="8.5703125" customWidth="1"/>
    <col min="8704" max="8704" width="2.5703125" customWidth="1"/>
    <col min="8705" max="8705" width="3.28515625" customWidth="1"/>
    <col min="8706" max="8706" width="37" customWidth="1"/>
    <col min="8707" max="8707" width="8.42578125" customWidth="1"/>
    <col min="8708" max="8708" width="9.42578125" bestFit="1" customWidth="1"/>
    <col min="8709" max="8710" width="9.28515625" bestFit="1" customWidth="1"/>
    <col min="8711" max="8711" width="8.7109375" customWidth="1"/>
    <col min="8712" max="8712" width="8.5703125" customWidth="1"/>
    <col min="8960" max="8960" width="2.5703125" customWidth="1"/>
    <col min="8961" max="8961" width="3.28515625" customWidth="1"/>
    <col min="8962" max="8962" width="37" customWidth="1"/>
    <col min="8963" max="8963" width="8.42578125" customWidth="1"/>
    <col min="8964" max="8964" width="9.42578125" bestFit="1" customWidth="1"/>
    <col min="8965" max="8966" width="9.28515625" bestFit="1" customWidth="1"/>
    <col min="8967" max="8967" width="8.7109375" customWidth="1"/>
    <col min="8968" max="8968" width="8.5703125" customWidth="1"/>
    <col min="9216" max="9216" width="2.5703125" customWidth="1"/>
    <col min="9217" max="9217" width="3.28515625" customWidth="1"/>
    <col min="9218" max="9218" width="37" customWidth="1"/>
    <col min="9219" max="9219" width="8.42578125" customWidth="1"/>
    <col min="9220" max="9220" width="9.42578125" bestFit="1" customWidth="1"/>
    <col min="9221" max="9222" width="9.28515625" bestFit="1" customWidth="1"/>
    <col min="9223" max="9223" width="8.7109375" customWidth="1"/>
    <col min="9224" max="9224" width="8.5703125" customWidth="1"/>
    <col min="9472" max="9472" width="2.5703125" customWidth="1"/>
    <col min="9473" max="9473" width="3.28515625" customWidth="1"/>
    <col min="9474" max="9474" width="37" customWidth="1"/>
    <col min="9475" max="9475" width="8.42578125" customWidth="1"/>
    <col min="9476" max="9476" width="9.42578125" bestFit="1" customWidth="1"/>
    <col min="9477" max="9478" width="9.28515625" bestFit="1" customWidth="1"/>
    <col min="9479" max="9479" width="8.7109375" customWidth="1"/>
    <col min="9480" max="9480" width="8.5703125" customWidth="1"/>
    <col min="9728" max="9728" width="2.5703125" customWidth="1"/>
    <col min="9729" max="9729" width="3.28515625" customWidth="1"/>
    <col min="9730" max="9730" width="37" customWidth="1"/>
    <col min="9731" max="9731" width="8.42578125" customWidth="1"/>
    <col min="9732" max="9732" width="9.42578125" bestFit="1" customWidth="1"/>
    <col min="9733" max="9734" width="9.28515625" bestFit="1" customWidth="1"/>
    <col min="9735" max="9735" width="8.7109375" customWidth="1"/>
    <col min="9736" max="9736" width="8.5703125" customWidth="1"/>
    <col min="9984" max="9984" width="2.5703125" customWidth="1"/>
    <col min="9985" max="9985" width="3.28515625" customWidth="1"/>
    <col min="9986" max="9986" width="37" customWidth="1"/>
    <col min="9987" max="9987" width="8.42578125" customWidth="1"/>
    <col min="9988" max="9988" width="9.42578125" bestFit="1" customWidth="1"/>
    <col min="9989" max="9990" width="9.28515625" bestFit="1" customWidth="1"/>
    <col min="9991" max="9991" width="8.7109375" customWidth="1"/>
    <col min="9992" max="9992" width="8.5703125" customWidth="1"/>
    <col min="10240" max="10240" width="2.5703125" customWidth="1"/>
    <col min="10241" max="10241" width="3.28515625" customWidth="1"/>
    <col min="10242" max="10242" width="37" customWidth="1"/>
    <col min="10243" max="10243" width="8.42578125" customWidth="1"/>
    <col min="10244" max="10244" width="9.42578125" bestFit="1" customWidth="1"/>
    <col min="10245" max="10246" width="9.28515625" bestFit="1" customWidth="1"/>
    <col min="10247" max="10247" width="8.7109375" customWidth="1"/>
    <col min="10248" max="10248" width="8.5703125" customWidth="1"/>
    <col min="10496" max="10496" width="2.5703125" customWidth="1"/>
    <col min="10497" max="10497" width="3.28515625" customWidth="1"/>
    <col min="10498" max="10498" width="37" customWidth="1"/>
    <col min="10499" max="10499" width="8.42578125" customWidth="1"/>
    <col min="10500" max="10500" width="9.42578125" bestFit="1" customWidth="1"/>
    <col min="10501" max="10502" width="9.28515625" bestFit="1" customWidth="1"/>
    <col min="10503" max="10503" width="8.7109375" customWidth="1"/>
    <col min="10504" max="10504" width="8.5703125" customWidth="1"/>
    <col min="10752" max="10752" width="2.5703125" customWidth="1"/>
    <col min="10753" max="10753" width="3.28515625" customWidth="1"/>
    <col min="10754" max="10754" width="37" customWidth="1"/>
    <col min="10755" max="10755" width="8.42578125" customWidth="1"/>
    <col min="10756" max="10756" width="9.42578125" bestFit="1" customWidth="1"/>
    <col min="10757" max="10758" width="9.28515625" bestFit="1" customWidth="1"/>
    <col min="10759" max="10759" width="8.7109375" customWidth="1"/>
    <col min="10760" max="10760" width="8.5703125" customWidth="1"/>
    <col min="11008" max="11008" width="2.5703125" customWidth="1"/>
    <col min="11009" max="11009" width="3.28515625" customWidth="1"/>
    <col min="11010" max="11010" width="37" customWidth="1"/>
    <col min="11011" max="11011" width="8.42578125" customWidth="1"/>
    <col min="11012" max="11012" width="9.42578125" bestFit="1" customWidth="1"/>
    <col min="11013" max="11014" width="9.28515625" bestFit="1" customWidth="1"/>
    <col min="11015" max="11015" width="8.7109375" customWidth="1"/>
    <col min="11016" max="11016" width="8.5703125" customWidth="1"/>
    <col min="11264" max="11264" width="2.5703125" customWidth="1"/>
    <col min="11265" max="11265" width="3.28515625" customWidth="1"/>
    <col min="11266" max="11266" width="37" customWidth="1"/>
    <col min="11267" max="11267" width="8.42578125" customWidth="1"/>
    <col min="11268" max="11268" width="9.42578125" bestFit="1" customWidth="1"/>
    <col min="11269" max="11270" width="9.28515625" bestFit="1" customWidth="1"/>
    <col min="11271" max="11271" width="8.7109375" customWidth="1"/>
    <col min="11272" max="11272" width="8.5703125" customWidth="1"/>
    <col min="11520" max="11520" width="2.5703125" customWidth="1"/>
    <col min="11521" max="11521" width="3.28515625" customWidth="1"/>
    <col min="11522" max="11522" width="37" customWidth="1"/>
    <col min="11523" max="11523" width="8.42578125" customWidth="1"/>
    <col min="11524" max="11524" width="9.42578125" bestFit="1" customWidth="1"/>
    <col min="11525" max="11526" width="9.28515625" bestFit="1" customWidth="1"/>
    <col min="11527" max="11527" width="8.7109375" customWidth="1"/>
    <col min="11528" max="11528" width="8.5703125" customWidth="1"/>
    <col min="11776" max="11776" width="2.5703125" customWidth="1"/>
    <col min="11777" max="11777" width="3.28515625" customWidth="1"/>
    <col min="11778" max="11778" width="37" customWidth="1"/>
    <col min="11779" max="11779" width="8.42578125" customWidth="1"/>
    <col min="11780" max="11780" width="9.42578125" bestFit="1" customWidth="1"/>
    <col min="11781" max="11782" width="9.28515625" bestFit="1" customWidth="1"/>
    <col min="11783" max="11783" width="8.7109375" customWidth="1"/>
    <col min="11784" max="11784" width="8.5703125" customWidth="1"/>
    <col min="12032" max="12032" width="2.5703125" customWidth="1"/>
    <col min="12033" max="12033" width="3.28515625" customWidth="1"/>
    <col min="12034" max="12034" width="37" customWidth="1"/>
    <col min="12035" max="12035" width="8.42578125" customWidth="1"/>
    <col min="12036" max="12036" width="9.42578125" bestFit="1" customWidth="1"/>
    <col min="12037" max="12038" width="9.28515625" bestFit="1" customWidth="1"/>
    <col min="12039" max="12039" width="8.7109375" customWidth="1"/>
    <col min="12040" max="12040" width="8.5703125" customWidth="1"/>
    <col min="12288" max="12288" width="2.5703125" customWidth="1"/>
    <col min="12289" max="12289" width="3.28515625" customWidth="1"/>
    <col min="12290" max="12290" width="37" customWidth="1"/>
    <col min="12291" max="12291" width="8.42578125" customWidth="1"/>
    <col min="12292" max="12292" width="9.42578125" bestFit="1" customWidth="1"/>
    <col min="12293" max="12294" width="9.28515625" bestFit="1" customWidth="1"/>
    <col min="12295" max="12295" width="8.7109375" customWidth="1"/>
    <col min="12296" max="12296" width="8.5703125" customWidth="1"/>
    <col min="12544" max="12544" width="2.5703125" customWidth="1"/>
    <col min="12545" max="12545" width="3.28515625" customWidth="1"/>
    <col min="12546" max="12546" width="37" customWidth="1"/>
    <col min="12547" max="12547" width="8.42578125" customWidth="1"/>
    <col min="12548" max="12548" width="9.42578125" bestFit="1" customWidth="1"/>
    <col min="12549" max="12550" width="9.28515625" bestFit="1" customWidth="1"/>
    <col min="12551" max="12551" width="8.7109375" customWidth="1"/>
    <col min="12552" max="12552" width="8.5703125" customWidth="1"/>
    <col min="12800" max="12800" width="2.5703125" customWidth="1"/>
    <col min="12801" max="12801" width="3.28515625" customWidth="1"/>
    <col min="12802" max="12802" width="37" customWidth="1"/>
    <col min="12803" max="12803" width="8.42578125" customWidth="1"/>
    <col min="12804" max="12804" width="9.42578125" bestFit="1" customWidth="1"/>
    <col min="12805" max="12806" width="9.28515625" bestFit="1" customWidth="1"/>
    <col min="12807" max="12807" width="8.7109375" customWidth="1"/>
    <col min="12808" max="12808" width="8.5703125" customWidth="1"/>
    <col min="13056" max="13056" width="2.5703125" customWidth="1"/>
    <col min="13057" max="13057" width="3.28515625" customWidth="1"/>
    <col min="13058" max="13058" width="37" customWidth="1"/>
    <col min="13059" max="13059" width="8.42578125" customWidth="1"/>
    <col min="13060" max="13060" width="9.42578125" bestFit="1" customWidth="1"/>
    <col min="13061" max="13062" width="9.28515625" bestFit="1" customWidth="1"/>
    <col min="13063" max="13063" width="8.7109375" customWidth="1"/>
    <col min="13064" max="13064" width="8.5703125" customWidth="1"/>
    <col min="13312" max="13312" width="2.5703125" customWidth="1"/>
    <col min="13313" max="13313" width="3.28515625" customWidth="1"/>
    <col min="13314" max="13314" width="37" customWidth="1"/>
    <col min="13315" max="13315" width="8.42578125" customWidth="1"/>
    <col min="13316" max="13316" width="9.42578125" bestFit="1" customWidth="1"/>
    <col min="13317" max="13318" width="9.28515625" bestFit="1" customWidth="1"/>
    <col min="13319" max="13319" width="8.7109375" customWidth="1"/>
    <col min="13320" max="13320" width="8.5703125" customWidth="1"/>
    <col min="13568" max="13568" width="2.5703125" customWidth="1"/>
    <col min="13569" max="13569" width="3.28515625" customWidth="1"/>
    <col min="13570" max="13570" width="37" customWidth="1"/>
    <col min="13571" max="13571" width="8.42578125" customWidth="1"/>
    <col min="13572" max="13572" width="9.42578125" bestFit="1" customWidth="1"/>
    <col min="13573" max="13574" width="9.28515625" bestFit="1" customWidth="1"/>
    <col min="13575" max="13575" width="8.7109375" customWidth="1"/>
    <col min="13576" max="13576" width="8.5703125" customWidth="1"/>
    <col min="13824" max="13824" width="2.5703125" customWidth="1"/>
    <col min="13825" max="13825" width="3.28515625" customWidth="1"/>
    <col min="13826" max="13826" width="37" customWidth="1"/>
    <col min="13827" max="13827" width="8.42578125" customWidth="1"/>
    <col min="13828" max="13828" width="9.42578125" bestFit="1" customWidth="1"/>
    <col min="13829" max="13830" width="9.28515625" bestFit="1" customWidth="1"/>
    <col min="13831" max="13831" width="8.7109375" customWidth="1"/>
    <col min="13832" max="13832" width="8.5703125" customWidth="1"/>
    <col min="14080" max="14080" width="2.5703125" customWidth="1"/>
    <col min="14081" max="14081" width="3.28515625" customWidth="1"/>
    <col min="14082" max="14082" width="37" customWidth="1"/>
    <col min="14083" max="14083" width="8.42578125" customWidth="1"/>
    <col min="14084" max="14084" width="9.42578125" bestFit="1" customWidth="1"/>
    <col min="14085" max="14086" width="9.28515625" bestFit="1" customWidth="1"/>
    <col min="14087" max="14087" width="8.7109375" customWidth="1"/>
    <col min="14088" max="14088" width="8.5703125" customWidth="1"/>
    <col min="14336" max="14336" width="2.5703125" customWidth="1"/>
    <col min="14337" max="14337" width="3.28515625" customWidth="1"/>
    <col min="14338" max="14338" width="37" customWidth="1"/>
    <col min="14339" max="14339" width="8.42578125" customWidth="1"/>
    <col min="14340" max="14340" width="9.42578125" bestFit="1" customWidth="1"/>
    <col min="14341" max="14342" width="9.28515625" bestFit="1" customWidth="1"/>
    <col min="14343" max="14343" width="8.7109375" customWidth="1"/>
    <col min="14344" max="14344" width="8.5703125" customWidth="1"/>
    <col min="14592" max="14592" width="2.5703125" customWidth="1"/>
    <col min="14593" max="14593" width="3.28515625" customWidth="1"/>
    <col min="14594" max="14594" width="37" customWidth="1"/>
    <col min="14595" max="14595" width="8.42578125" customWidth="1"/>
    <col min="14596" max="14596" width="9.42578125" bestFit="1" customWidth="1"/>
    <col min="14597" max="14598" width="9.28515625" bestFit="1" customWidth="1"/>
    <col min="14599" max="14599" width="8.7109375" customWidth="1"/>
    <col min="14600" max="14600" width="8.5703125" customWidth="1"/>
    <col min="14848" max="14848" width="2.5703125" customWidth="1"/>
    <col min="14849" max="14849" width="3.28515625" customWidth="1"/>
    <col min="14850" max="14850" width="37" customWidth="1"/>
    <col min="14851" max="14851" width="8.42578125" customWidth="1"/>
    <col min="14852" max="14852" width="9.42578125" bestFit="1" customWidth="1"/>
    <col min="14853" max="14854" width="9.28515625" bestFit="1" customWidth="1"/>
    <col min="14855" max="14855" width="8.7109375" customWidth="1"/>
    <col min="14856" max="14856" width="8.5703125" customWidth="1"/>
    <col min="15104" max="15104" width="2.5703125" customWidth="1"/>
    <col min="15105" max="15105" width="3.28515625" customWidth="1"/>
    <col min="15106" max="15106" width="37" customWidth="1"/>
    <col min="15107" max="15107" width="8.42578125" customWidth="1"/>
    <col min="15108" max="15108" width="9.42578125" bestFit="1" customWidth="1"/>
    <col min="15109" max="15110" width="9.28515625" bestFit="1" customWidth="1"/>
    <col min="15111" max="15111" width="8.7109375" customWidth="1"/>
    <col min="15112" max="15112" width="8.5703125" customWidth="1"/>
    <col min="15360" max="15360" width="2.5703125" customWidth="1"/>
    <col min="15361" max="15361" width="3.28515625" customWidth="1"/>
    <col min="15362" max="15362" width="37" customWidth="1"/>
    <col min="15363" max="15363" width="8.42578125" customWidth="1"/>
    <col min="15364" max="15364" width="9.42578125" bestFit="1" customWidth="1"/>
    <col min="15365" max="15366" width="9.28515625" bestFit="1" customWidth="1"/>
    <col min="15367" max="15367" width="8.7109375" customWidth="1"/>
    <col min="15368" max="15368" width="8.5703125" customWidth="1"/>
    <col min="15616" max="15616" width="2.5703125" customWidth="1"/>
    <col min="15617" max="15617" width="3.28515625" customWidth="1"/>
    <col min="15618" max="15618" width="37" customWidth="1"/>
    <col min="15619" max="15619" width="8.42578125" customWidth="1"/>
    <col min="15620" max="15620" width="9.42578125" bestFit="1" customWidth="1"/>
    <col min="15621" max="15622" width="9.28515625" bestFit="1" customWidth="1"/>
    <col min="15623" max="15623" width="8.7109375" customWidth="1"/>
    <col min="15624" max="15624" width="8.5703125" customWidth="1"/>
    <col min="15872" max="15872" width="2.5703125" customWidth="1"/>
    <col min="15873" max="15873" width="3.28515625" customWidth="1"/>
    <col min="15874" max="15874" width="37" customWidth="1"/>
    <col min="15875" max="15875" width="8.42578125" customWidth="1"/>
    <col min="15876" max="15876" width="9.42578125" bestFit="1" customWidth="1"/>
    <col min="15877" max="15878" width="9.28515625" bestFit="1" customWidth="1"/>
    <col min="15879" max="15879" width="8.7109375" customWidth="1"/>
    <col min="15880" max="15880" width="8.5703125" customWidth="1"/>
    <col min="16128" max="16128" width="2.5703125" customWidth="1"/>
    <col min="16129" max="16129" width="3.28515625" customWidth="1"/>
    <col min="16130" max="16130" width="37" customWidth="1"/>
    <col min="16131" max="16131" width="8.42578125" customWidth="1"/>
    <col min="16132" max="16132" width="9.42578125" bestFit="1" customWidth="1"/>
    <col min="16133" max="16134" width="9.28515625" bestFit="1" customWidth="1"/>
    <col min="16135" max="16135" width="8.7109375" customWidth="1"/>
    <col min="16136" max="16136" width="8.5703125" customWidth="1"/>
  </cols>
  <sheetData>
    <row r="1" spans="2:13" x14ac:dyDescent="0.25">
      <c r="C1" t="s">
        <v>18</v>
      </c>
      <c r="D1" s="178"/>
      <c r="E1" s="179"/>
      <c r="F1" s="180"/>
      <c r="G1" s="180"/>
      <c r="H1" s="56"/>
      <c r="I1" s="56"/>
      <c r="J1" s="56"/>
    </row>
    <row r="2" spans="2:13" x14ac:dyDescent="0.25">
      <c r="B2" s="266" t="s">
        <v>0</v>
      </c>
      <c r="C2" s="266"/>
      <c r="D2" s="266"/>
      <c r="E2" s="266"/>
      <c r="F2" s="266"/>
      <c r="G2" s="266"/>
      <c r="H2" s="266"/>
      <c r="I2" s="266"/>
      <c r="J2" s="266"/>
    </row>
    <row r="3" spans="2:13" x14ac:dyDescent="0.25">
      <c r="B3" s="266" t="s">
        <v>417</v>
      </c>
      <c r="C3" s="266"/>
      <c r="D3" s="266"/>
      <c r="E3" s="266"/>
      <c r="F3" s="266"/>
      <c r="G3" s="266"/>
      <c r="H3" s="266"/>
      <c r="I3" s="266"/>
      <c r="J3" s="266"/>
    </row>
    <row r="4" spans="2:13" x14ac:dyDescent="0.25">
      <c r="B4" s="25"/>
      <c r="C4" s="25"/>
      <c r="D4" s="177"/>
      <c r="E4" s="25"/>
      <c r="F4" s="25"/>
      <c r="G4" s="25"/>
      <c r="H4" s="232"/>
      <c r="I4" s="232"/>
      <c r="J4" s="232"/>
    </row>
    <row r="5" spans="2:13" ht="58.5" customHeight="1" x14ac:dyDescent="0.25">
      <c r="B5" s="267" t="s">
        <v>1</v>
      </c>
      <c r="C5" s="268" t="s">
        <v>2</v>
      </c>
      <c r="D5" s="195" t="s">
        <v>3</v>
      </c>
      <c r="E5" s="193" t="s">
        <v>415</v>
      </c>
      <c r="F5" s="196" t="s">
        <v>422</v>
      </c>
      <c r="G5" s="240" t="s">
        <v>423</v>
      </c>
      <c r="H5" s="237" t="s">
        <v>121</v>
      </c>
      <c r="I5" s="237" t="s">
        <v>121</v>
      </c>
      <c r="J5" s="233" t="s">
        <v>121</v>
      </c>
    </row>
    <row r="6" spans="2:13" ht="56.25" x14ac:dyDescent="0.25">
      <c r="B6" s="267"/>
      <c r="C6" s="268"/>
      <c r="D6" s="195" t="s">
        <v>410</v>
      </c>
      <c r="E6" s="194" t="s">
        <v>414</v>
      </c>
      <c r="F6" s="196" t="s">
        <v>418</v>
      </c>
      <c r="G6" s="240" t="s">
        <v>418</v>
      </c>
      <c r="H6" s="234" t="s">
        <v>419</v>
      </c>
      <c r="I6" s="234" t="s">
        <v>420</v>
      </c>
      <c r="J6" s="234" t="s">
        <v>421</v>
      </c>
    </row>
    <row r="7" spans="2:13" ht="30" customHeight="1" x14ac:dyDescent="0.25">
      <c r="B7" s="268">
        <v>1</v>
      </c>
      <c r="C7" s="15" t="s">
        <v>4</v>
      </c>
      <c r="D7" s="55">
        <v>1020</v>
      </c>
      <c r="E7" s="2">
        <v>736</v>
      </c>
      <c r="F7" s="2">
        <v>723</v>
      </c>
      <c r="G7" s="2">
        <f>'Демография 3 кв 2023 г.'!I4</f>
        <v>728</v>
      </c>
      <c r="H7" s="238">
        <f>G7/F7*100</f>
        <v>100.69156293222683</v>
      </c>
      <c r="I7" s="239">
        <f>G7/E7*100</f>
        <v>98.91304347826086</v>
      </c>
      <c r="J7" s="235">
        <f>G7/D7*100</f>
        <v>71.372549019607845</v>
      </c>
    </row>
    <row r="8" spans="2:13" x14ac:dyDescent="0.25">
      <c r="B8" s="268"/>
      <c r="C8" s="3" t="s">
        <v>5</v>
      </c>
      <c r="D8" s="11">
        <v>1</v>
      </c>
      <c r="E8" s="5">
        <v>-3</v>
      </c>
      <c r="F8" s="5">
        <v>-2</v>
      </c>
      <c r="G8" s="5">
        <v>-1</v>
      </c>
      <c r="H8" s="238">
        <f t="shared" ref="H8:H14" si="0">G8/F8*100</f>
        <v>50</v>
      </c>
      <c r="I8" s="239">
        <f>G8/E8*100</f>
        <v>33.333333333333329</v>
      </c>
      <c r="J8" s="235">
        <f>G8/D8*100</f>
        <v>-100</v>
      </c>
    </row>
    <row r="9" spans="2:13" x14ac:dyDescent="0.25">
      <c r="B9" s="268"/>
      <c r="C9" s="6" t="s">
        <v>6</v>
      </c>
      <c r="D9" s="53">
        <v>0</v>
      </c>
      <c r="E9" s="53">
        <v>0</v>
      </c>
      <c r="F9" s="7">
        <v>0</v>
      </c>
      <c r="G9" s="7">
        <v>0</v>
      </c>
      <c r="H9" s="238" t="e">
        <f t="shared" si="0"/>
        <v>#DIV/0!</v>
      </c>
      <c r="I9" s="239" t="e">
        <f t="shared" ref="I9:I14" si="1">G9/E9*100</f>
        <v>#DIV/0!</v>
      </c>
      <c r="J9" s="235" t="e">
        <f t="shared" ref="J9:J14" si="2">G9/D9*100</f>
        <v>#DIV/0!</v>
      </c>
    </row>
    <row r="10" spans="2:13" x14ac:dyDescent="0.25">
      <c r="B10" s="268"/>
      <c r="C10" s="3" t="s">
        <v>7</v>
      </c>
      <c r="D10" s="11">
        <v>3</v>
      </c>
      <c r="E10" s="5">
        <v>-15</v>
      </c>
      <c r="F10" s="5">
        <v>-2</v>
      </c>
      <c r="G10" s="5">
        <f>'Демография 3 кв 2023 г.'!G4</f>
        <v>-1</v>
      </c>
      <c r="H10" s="238">
        <f t="shared" si="0"/>
        <v>50</v>
      </c>
      <c r="I10" s="239">
        <f t="shared" si="1"/>
        <v>6.666666666666667</v>
      </c>
      <c r="J10" s="235">
        <f t="shared" si="2"/>
        <v>-33.333333333333329</v>
      </c>
    </row>
    <row r="11" spans="2:13" x14ac:dyDescent="0.25">
      <c r="B11" s="268">
        <v>2</v>
      </c>
      <c r="C11" s="3" t="s">
        <v>8</v>
      </c>
      <c r="D11" s="37">
        <v>537</v>
      </c>
      <c r="E11" s="8">
        <v>603</v>
      </c>
      <c r="F11" s="37">
        <v>603</v>
      </c>
      <c r="G11" s="118">
        <v>603</v>
      </c>
      <c r="H11" s="238">
        <f t="shared" si="0"/>
        <v>100</v>
      </c>
      <c r="I11" s="239">
        <f t="shared" si="1"/>
        <v>100</v>
      </c>
      <c r="J11" s="235">
        <f t="shared" si="2"/>
        <v>112.29050279329608</v>
      </c>
      <c r="K11" s="25"/>
    </row>
    <row r="12" spans="2:13" x14ac:dyDescent="0.25">
      <c r="B12" s="268"/>
      <c r="C12" s="3" t="s">
        <v>9</v>
      </c>
      <c r="D12" s="11">
        <v>430</v>
      </c>
      <c r="E12" s="9">
        <v>573</v>
      </c>
      <c r="F12" s="11">
        <v>573</v>
      </c>
      <c r="G12" s="64">
        <v>573</v>
      </c>
      <c r="H12" s="238">
        <f t="shared" si="0"/>
        <v>100</v>
      </c>
      <c r="I12" s="239">
        <f t="shared" si="1"/>
        <v>100</v>
      </c>
      <c r="J12" s="235">
        <f t="shared" si="2"/>
        <v>133.25581395348837</v>
      </c>
    </row>
    <row r="13" spans="2:13" x14ac:dyDescent="0.25">
      <c r="B13" s="268"/>
      <c r="C13" s="3" t="s">
        <v>10</v>
      </c>
      <c r="D13" s="11">
        <v>45</v>
      </c>
      <c r="E13" s="9">
        <v>18</v>
      </c>
      <c r="F13" s="11">
        <v>18</v>
      </c>
      <c r="G13" s="64">
        <v>18</v>
      </c>
      <c r="H13" s="238">
        <f t="shared" si="0"/>
        <v>100</v>
      </c>
      <c r="I13" s="239">
        <f t="shared" si="1"/>
        <v>100</v>
      </c>
      <c r="J13" s="235">
        <f t="shared" si="2"/>
        <v>40</v>
      </c>
      <c r="M13" t="s">
        <v>18</v>
      </c>
    </row>
    <row r="14" spans="2:13" x14ac:dyDescent="0.25">
      <c r="B14" s="268"/>
      <c r="C14" s="3" t="s">
        <v>11</v>
      </c>
      <c r="D14" s="11">
        <v>8</v>
      </c>
      <c r="E14" s="9">
        <v>5</v>
      </c>
      <c r="F14" s="11">
        <v>5</v>
      </c>
      <c r="G14" s="64">
        <v>5</v>
      </c>
      <c r="H14" s="238">
        <f t="shared" si="0"/>
        <v>100</v>
      </c>
      <c r="I14" s="239">
        <f t="shared" si="1"/>
        <v>100</v>
      </c>
      <c r="J14" s="235">
        <f t="shared" si="2"/>
        <v>62.5</v>
      </c>
    </row>
    <row r="15" spans="2:13" x14ac:dyDescent="0.25">
      <c r="B15" s="268"/>
      <c r="C15" s="34" t="s">
        <v>12</v>
      </c>
      <c r="D15" s="26">
        <v>438</v>
      </c>
      <c r="E15" s="26">
        <v>578</v>
      </c>
      <c r="F15" s="26">
        <f>F12+F14</f>
        <v>578</v>
      </c>
      <c r="G15" s="26">
        <f>G12+G14</f>
        <v>578</v>
      </c>
      <c r="H15" s="238">
        <f t="shared" ref="H15:H21" si="3">G15/F15*100</f>
        <v>100</v>
      </c>
      <c r="I15" s="239">
        <f t="shared" ref="I15:I21" si="4">G15/E15*100</f>
        <v>100</v>
      </c>
      <c r="J15" s="235">
        <f t="shared" ref="J15:J21" si="5">G15/D15*100</f>
        <v>131.96347031963472</v>
      </c>
    </row>
    <row r="16" spans="2:13" x14ac:dyDescent="0.25">
      <c r="B16" s="268"/>
      <c r="C16" s="34" t="s">
        <v>13</v>
      </c>
      <c r="D16" s="40">
        <f>D14/D15</f>
        <v>1.8264840182648401E-2</v>
      </c>
      <c r="E16" s="12">
        <f t="shared" ref="E16:G16" si="6">E14/E15</f>
        <v>8.6505190311418692E-3</v>
      </c>
      <c r="F16" s="12">
        <f t="shared" si="6"/>
        <v>8.6505190311418692E-3</v>
      </c>
      <c r="G16" s="12">
        <f t="shared" si="6"/>
        <v>8.6505190311418692E-3</v>
      </c>
      <c r="H16" s="238">
        <f t="shared" si="3"/>
        <v>100</v>
      </c>
      <c r="I16" s="239">
        <f t="shared" si="4"/>
        <v>100</v>
      </c>
      <c r="J16" s="235">
        <f t="shared" si="5"/>
        <v>47.361591695501737</v>
      </c>
    </row>
    <row r="17" spans="2:15" x14ac:dyDescent="0.25">
      <c r="B17" s="268"/>
      <c r="C17" s="81" t="s">
        <v>14</v>
      </c>
      <c r="D17" s="40">
        <f t="shared" ref="D17:G17" si="7">D13/D15</f>
        <v>0.10273972602739725</v>
      </c>
      <c r="E17" s="12">
        <f t="shared" si="7"/>
        <v>3.1141868512110725E-2</v>
      </c>
      <c r="F17" s="12">
        <f t="shared" si="7"/>
        <v>3.1141868512110725E-2</v>
      </c>
      <c r="G17" s="12">
        <f t="shared" si="7"/>
        <v>3.1141868512110725E-2</v>
      </c>
      <c r="H17" s="238">
        <f t="shared" si="3"/>
        <v>100</v>
      </c>
      <c r="I17" s="239">
        <f t="shared" si="4"/>
        <v>100</v>
      </c>
      <c r="J17" s="235">
        <f t="shared" si="5"/>
        <v>30.311418685121104</v>
      </c>
    </row>
    <row r="18" spans="2:15" x14ac:dyDescent="0.25">
      <c r="B18" s="268">
        <v>3</v>
      </c>
      <c r="C18" s="3" t="s">
        <v>15</v>
      </c>
      <c r="D18" s="37">
        <v>25350</v>
      </c>
      <c r="E18" s="188">
        <v>97883</v>
      </c>
      <c r="F18" s="14">
        <v>130444</v>
      </c>
      <c r="G18" s="232">
        <v>98479</v>
      </c>
      <c r="H18" s="238">
        <f t="shared" si="3"/>
        <v>75.495231670295311</v>
      </c>
      <c r="I18" s="239">
        <f t="shared" si="4"/>
        <v>100.60889020565369</v>
      </c>
      <c r="J18" s="235">
        <f t="shared" si="5"/>
        <v>388.47731755424064</v>
      </c>
      <c r="K18" s="25"/>
    </row>
    <row r="19" spans="2:15" ht="25.5" x14ac:dyDescent="0.25">
      <c r="B19" s="268"/>
      <c r="C19" s="82" t="s">
        <v>16</v>
      </c>
      <c r="D19" s="58">
        <f>D18/D12/9*1000</f>
        <v>6550.3875968992252</v>
      </c>
      <c r="E19" s="38">
        <f>E18/E12/9*1000</f>
        <v>18980.608881132441</v>
      </c>
      <c r="F19" s="38">
        <f>F18/F12/9*1000</f>
        <v>25294.551095598217</v>
      </c>
      <c r="G19" s="38">
        <f>G18/G12/9*1000</f>
        <v>19096.179949583089</v>
      </c>
      <c r="H19" s="238">
        <f t="shared" si="3"/>
        <v>75.495231670295297</v>
      </c>
      <c r="I19" s="239">
        <f t="shared" si="4"/>
        <v>100.60889020565369</v>
      </c>
      <c r="J19" s="235">
        <f t="shared" si="5"/>
        <v>291.52748088712644</v>
      </c>
    </row>
    <row r="20" spans="2:15" x14ac:dyDescent="0.25">
      <c r="B20" s="268">
        <v>4</v>
      </c>
      <c r="C20" s="1" t="s">
        <v>17</v>
      </c>
      <c r="D20" s="55">
        <v>32100</v>
      </c>
      <c r="E20" s="16">
        <v>116097</v>
      </c>
      <c r="F20" s="16">
        <v>154769</v>
      </c>
      <c r="G20" s="16">
        <v>123063</v>
      </c>
      <c r="H20" s="238">
        <f t="shared" si="3"/>
        <v>79.513985358825096</v>
      </c>
      <c r="I20" s="239">
        <f t="shared" si="4"/>
        <v>106.00015504276597</v>
      </c>
      <c r="J20" s="235">
        <f>G20/D20*100</f>
        <v>383.37383177570092</v>
      </c>
      <c r="K20" s="25"/>
      <c r="O20" t="s">
        <v>18</v>
      </c>
    </row>
    <row r="21" spans="2:15" x14ac:dyDescent="0.25">
      <c r="B21" s="268"/>
      <c r="C21" s="24" t="s">
        <v>19</v>
      </c>
      <c r="D21" s="59">
        <f>D20/D7/9*1000</f>
        <v>3496.7320261437908</v>
      </c>
      <c r="E21" s="59">
        <f>E20/E7/9*1000</f>
        <v>17526.721014492752</v>
      </c>
      <c r="F21" s="74">
        <f>F20/F7/9*1000</f>
        <v>23785.000768403257</v>
      </c>
      <c r="G21" s="74">
        <f>G20/G7/9*1000</f>
        <v>18782.509157509157</v>
      </c>
      <c r="H21" s="238">
        <f t="shared" si="3"/>
        <v>78.96787282201997</v>
      </c>
      <c r="I21" s="239">
        <f t="shared" si="4"/>
        <v>107.16499191136779</v>
      </c>
      <c r="J21" s="235">
        <f t="shared" si="5"/>
        <v>537.14465441100958</v>
      </c>
    </row>
    <row r="22" spans="2:15" ht="26.25" x14ac:dyDescent="0.25">
      <c r="B22" s="268">
        <v>5</v>
      </c>
      <c r="C22" s="10" t="s">
        <v>20</v>
      </c>
      <c r="D22" s="55">
        <v>256</v>
      </c>
      <c r="E22" s="16">
        <v>4</v>
      </c>
      <c r="F22" s="16">
        <v>4</v>
      </c>
      <c r="G22" s="16">
        <v>4</v>
      </c>
      <c r="H22" s="238">
        <f t="shared" ref="H22:H23" si="8">G22/F22*100</f>
        <v>100</v>
      </c>
      <c r="I22" s="239">
        <f t="shared" ref="I22:I23" si="9">G22/E22*100</f>
        <v>100</v>
      </c>
      <c r="J22" s="235">
        <f t="shared" ref="J22:J23" si="10">G22/D22*100</f>
        <v>1.5625</v>
      </c>
    </row>
    <row r="23" spans="2:15" ht="31.5" customHeight="1" x14ac:dyDescent="0.25">
      <c r="B23" s="268"/>
      <c r="C23" s="83" t="s">
        <v>21</v>
      </c>
      <c r="D23" s="40">
        <f t="shared" ref="D23:G23" si="11">D22/D7</f>
        <v>0.25098039215686274</v>
      </c>
      <c r="E23" s="40">
        <f t="shared" si="11"/>
        <v>5.434782608695652E-3</v>
      </c>
      <c r="F23" s="40">
        <f t="shared" si="11"/>
        <v>5.5325034578146614E-3</v>
      </c>
      <c r="G23" s="40">
        <f t="shared" si="11"/>
        <v>5.4945054945054949E-3</v>
      </c>
      <c r="H23" s="238">
        <f t="shared" si="8"/>
        <v>99.313186813186817</v>
      </c>
      <c r="I23" s="239">
        <f t="shared" si="9"/>
        <v>101.09890109890112</v>
      </c>
      <c r="J23" s="235">
        <f t="shared" si="10"/>
        <v>2.1892170329670333</v>
      </c>
    </row>
    <row r="24" spans="2:15" ht="26.25" x14ac:dyDescent="0.25">
      <c r="B24" s="268">
        <v>6</v>
      </c>
      <c r="C24" s="10" t="s">
        <v>22</v>
      </c>
      <c r="D24" s="55"/>
      <c r="E24" s="8"/>
      <c r="F24" s="8"/>
      <c r="G24" s="8"/>
      <c r="H24" s="238" t="e">
        <f t="shared" ref="H24:H35" si="12">G24/F24*100</f>
        <v>#DIV/0!</v>
      </c>
      <c r="I24" s="239" t="e">
        <f t="shared" ref="I24:I35" si="13">G24/E24*100</f>
        <v>#DIV/0!</v>
      </c>
      <c r="J24" s="235" t="e">
        <f t="shared" ref="J24:J35" si="14">G24/D24*100</f>
        <v>#DIV/0!</v>
      </c>
    </row>
    <row r="25" spans="2:15" x14ac:dyDescent="0.25">
      <c r="B25" s="268"/>
      <c r="C25" s="20" t="s">
        <v>23</v>
      </c>
      <c r="D25" s="60"/>
      <c r="E25" s="5"/>
      <c r="F25" s="5"/>
      <c r="G25" s="5"/>
      <c r="H25" s="238" t="e">
        <f t="shared" si="12"/>
        <v>#DIV/0!</v>
      </c>
      <c r="I25" s="239" t="e">
        <f t="shared" si="13"/>
        <v>#DIV/0!</v>
      </c>
      <c r="J25" s="235" t="e">
        <f t="shared" si="14"/>
        <v>#DIV/0!</v>
      </c>
    </row>
    <row r="26" spans="2:15" x14ac:dyDescent="0.25">
      <c r="B26" s="268"/>
      <c r="C26" s="3" t="s">
        <v>24</v>
      </c>
      <c r="D26" s="42"/>
      <c r="E26" s="21"/>
      <c r="F26" s="21"/>
      <c r="G26" s="21"/>
      <c r="H26" s="238" t="e">
        <f t="shared" si="12"/>
        <v>#DIV/0!</v>
      </c>
      <c r="I26" s="239" t="e">
        <f t="shared" si="13"/>
        <v>#DIV/0!</v>
      </c>
      <c r="J26" s="235" t="e">
        <f t="shared" si="14"/>
        <v>#DIV/0!</v>
      </c>
    </row>
    <row r="27" spans="2:15" x14ac:dyDescent="0.25">
      <c r="B27" s="268"/>
      <c r="C27" s="3" t="s">
        <v>25</v>
      </c>
      <c r="D27" s="42"/>
      <c r="E27" s="21"/>
      <c r="F27" s="21"/>
      <c r="G27" s="21"/>
      <c r="H27" s="238" t="e">
        <f t="shared" si="12"/>
        <v>#DIV/0!</v>
      </c>
      <c r="I27" s="239" t="e">
        <f t="shared" si="13"/>
        <v>#DIV/0!</v>
      </c>
      <c r="J27" s="235" t="e">
        <f t="shared" si="14"/>
        <v>#DIV/0!</v>
      </c>
    </row>
    <row r="28" spans="2:15" x14ac:dyDescent="0.25">
      <c r="B28" s="268"/>
      <c r="C28" s="3" t="s">
        <v>26</v>
      </c>
      <c r="D28" s="42"/>
      <c r="E28" s="21"/>
      <c r="F28" s="21"/>
      <c r="G28" s="21"/>
      <c r="H28" s="238" t="e">
        <f t="shared" si="12"/>
        <v>#DIV/0!</v>
      </c>
      <c r="I28" s="239" t="e">
        <f t="shared" si="13"/>
        <v>#DIV/0!</v>
      </c>
      <c r="J28" s="235" t="e">
        <f t="shared" si="14"/>
        <v>#DIV/0!</v>
      </c>
    </row>
    <row r="29" spans="2:15" x14ac:dyDescent="0.25">
      <c r="B29" s="268"/>
      <c r="C29" s="3" t="s">
        <v>27</v>
      </c>
      <c r="D29" s="42"/>
      <c r="E29" s="21"/>
      <c r="F29" s="21"/>
      <c r="G29" s="21"/>
      <c r="H29" s="238" t="e">
        <f t="shared" si="12"/>
        <v>#DIV/0!</v>
      </c>
      <c r="I29" s="239" t="e">
        <f t="shared" si="13"/>
        <v>#DIV/0!</v>
      </c>
      <c r="J29" s="235" t="e">
        <f t="shared" si="14"/>
        <v>#DIV/0!</v>
      </c>
    </row>
    <row r="30" spans="2:15" x14ac:dyDescent="0.25">
      <c r="B30" s="268"/>
      <c r="C30" s="3" t="s">
        <v>28</v>
      </c>
      <c r="D30" s="11">
        <v>0</v>
      </c>
      <c r="E30" s="241">
        <v>0.8</v>
      </c>
      <c r="F30" s="22">
        <v>0.8</v>
      </c>
      <c r="G30" s="22">
        <v>0.8</v>
      </c>
      <c r="H30" s="238">
        <f t="shared" si="12"/>
        <v>100</v>
      </c>
      <c r="I30" s="239">
        <f t="shared" si="13"/>
        <v>100</v>
      </c>
      <c r="J30" s="235" t="e">
        <f t="shared" si="14"/>
        <v>#DIV/0!</v>
      </c>
    </row>
    <row r="31" spans="2:15" x14ac:dyDescent="0.25">
      <c r="B31" s="268"/>
      <c r="C31" s="10" t="s">
        <v>29</v>
      </c>
      <c r="D31" s="57" t="s">
        <v>18</v>
      </c>
      <c r="E31" s="21"/>
      <c r="F31" s="21"/>
      <c r="G31" s="21"/>
      <c r="H31" s="238" t="e">
        <f t="shared" si="12"/>
        <v>#DIV/0!</v>
      </c>
      <c r="I31" s="239" t="e">
        <f t="shared" si="13"/>
        <v>#DIV/0!</v>
      </c>
      <c r="J31" s="235" t="e">
        <f t="shared" si="14"/>
        <v>#VALUE!</v>
      </c>
    </row>
    <row r="32" spans="2:15" x14ac:dyDescent="0.25">
      <c r="B32" s="268"/>
      <c r="C32" s="3" t="s">
        <v>30</v>
      </c>
      <c r="D32" s="42" t="s">
        <v>18</v>
      </c>
      <c r="E32" s="21"/>
      <c r="F32" s="21"/>
      <c r="G32" s="21"/>
      <c r="H32" s="238" t="e">
        <f t="shared" si="12"/>
        <v>#DIV/0!</v>
      </c>
      <c r="I32" s="239" t="e">
        <f t="shared" si="13"/>
        <v>#DIV/0!</v>
      </c>
      <c r="J32" s="235" t="e">
        <f t="shared" si="14"/>
        <v>#VALUE!</v>
      </c>
    </row>
    <row r="33" spans="2:11" x14ac:dyDescent="0.25">
      <c r="B33" s="268"/>
      <c r="C33" s="3" t="s">
        <v>31</v>
      </c>
      <c r="D33" s="42"/>
      <c r="E33" s="5"/>
      <c r="F33" s="5"/>
      <c r="G33" s="5"/>
      <c r="H33" s="238" t="e">
        <f t="shared" si="12"/>
        <v>#DIV/0!</v>
      </c>
      <c r="I33" s="239" t="e">
        <f t="shared" si="13"/>
        <v>#DIV/0!</v>
      </c>
      <c r="J33" s="235" t="e">
        <f t="shared" si="14"/>
        <v>#DIV/0!</v>
      </c>
    </row>
    <row r="34" spans="2:11" x14ac:dyDescent="0.25">
      <c r="B34" s="268"/>
      <c r="C34" s="3" t="s">
        <v>32</v>
      </c>
      <c r="D34" s="54" t="s">
        <v>18</v>
      </c>
      <c r="E34" s="23"/>
      <c r="F34" s="23"/>
      <c r="G34" s="23"/>
      <c r="H34" s="238" t="e">
        <f t="shared" si="12"/>
        <v>#DIV/0!</v>
      </c>
      <c r="I34" s="239" t="e">
        <f t="shared" si="13"/>
        <v>#DIV/0!</v>
      </c>
      <c r="J34" s="235" t="e">
        <f t="shared" si="14"/>
        <v>#VALUE!</v>
      </c>
    </row>
    <row r="35" spans="2:11" x14ac:dyDescent="0.25">
      <c r="B35" s="268"/>
      <c r="C35" s="24" t="s">
        <v>33</v>
      </c>
      <c r="D35" s="26">
        <v>0</v>
      </c>
      <c r="E35" s="17">
        <f>SUM(E36:E47)</f>
        <v>5200</v>
      </c>
      <c r="F35" s="17">
        <f>SUM(F36:F47)</f>
        <v>5200</v>
      </c>
      <c r="G35" s="17">
        <f>SUM(G36:G47)</f>
        <v>5200</v>
      </c>
      <c r="H35" s="238">
        <f t="shared" si="12"/>
        <v>100</v>
      </c>
      <c r="I35" s="239">
        <f t="shared" si="13"/>
        <v>100</v>
      </c>
      <c r="J35" s="235" t="e">
        <f t="shared" si="14"/>
        <v>#DIV/0!</v>
      </c>
    </row>
    <row r="36" spans="2:11" s="25" customFormat="1" x14ac:dyDescent="0.25">
      <c r="B36" s="268"/>
      <c r="C36" s="4" t="s">
        <v>34</v>
      </c>
      <c r="D36" s="11"/>
      <c r="E36" s="9"/>
      <c r="F36" s="9"/>
      <c r="G36" s="9"/>
      <c r="H36" s="238" t="e">
        <f t="shared" ref="H36:H42" si="15">G36/F36*100</f>
        <v>#DIV/0!</v>
      </c>
      <c r="I36" s="239" t="e">
        <f t="shared" ref="I36:I42" si="16">G36/E36*100</f>
        <v>#DIV/0!</v>
      </c>
      <c r="J36" s="235" t="e">
        <f t="shared" ref="J36:J42" si="17">G36/D36*100</f>
        <v>#DIV/0!</v>
      </c>
    </row>
    <row r="37" spans="2:11" x14ac:dyDescent="0.25">
      <c r="B37" s="268"/>
      <c r="C37" s="3" t="s">
        <v>35</v>
      </c>
      <c r="D37" s="42"/>
      <c r="E37" s="5"/>
      <c r="F37" s="5"/>
      <c r="G37" s="5"/>
      <c r="H37" s="238" t="e">
        <f t="shared" si="15"/>
        <v>#DIV/0!</v>
      </c>
      <c r="I37" s="239" t="e">
        <f t="shared" si="16"/>
        <v>#DIV/0!</v>
      </c>
      <c r="J37" s="235" t="e">
        <f t="shared" si="17"/>
        <v>#DIV/0!</v>
      </c>
    </row>
    <row r="38" spans="2:11" x14ac:dyDescent="0.25">
      <c r="B38" s="268"/>
      <c r="C38" s="3" t="s">
        <v>36</v>
      </c>
      <c r="D38" s="42"/>
      <c r="E38" s="5" t="s">
        <v>18</v>
      </c>
      <c r="F38" s="5"/>
      <c r="G38" s="5"/>
      <c r="H38" s="238" t="e">
        <f t="shared" si="15"/>
        <v>#DIV/0!</v>
      </c>
      <c r="I38" s="239" t="e">
        <f t="shared" si="16"/>
        <v>#VALUE!</v>
      </c>
      <c r="J38" s="235" t="e">
        <f t="shared" si="17"/>
        <v>#DIV/0!</v>
      </c>
    </row>
    <row r="39" spans="2:11" x14ac:dyDescent="0.25">
      <c r="B39" s="268"/>
      <c r="C39" s="3" t="s">
        <v>37</v>
      </c>
      <c r="D39" s="42"/>
      <c r="E39" s="5"/>
      <c r="F39" s="5"/>
      <c r="G39" s="5"/>
      <c r="H39" s="238" t="e">
        <f t="shared" si="15"/>
        <v>#DIV/0!</v>
      </c>
      <c r="I39" s="239" t="e">
        <f t="shared" si="16"/>
        <v>#DIV/0!</v>
      </c>
      <c r="J39" s="235" t="e">
        <f t="shared" si="17"/>
        <v>#DIV/0!</v>
      </c>
    </row>
    <row r="40" spans="2:11" x14ac:dyDescent="0.25">
      <c r="B40" s="268"/>
      <c r="C40" s="3" t="s">
        <v>38</v>
      </c>
      <c r="D40" s="11"/>
      <c r="E40" s="5"/>
      <c r="F40" s="5"/>
      <c r="G40" s="5"/>
      <c r="H40" s="238" t="e">
        <f t="shared" si="15"/>
        <v>#DIV/0!</v>
      </c>
      <c r="I40" s="239" t="e">
        <f t="shared" si="16"/>
        <v>#DIV/0!</v>
      </c>
      <c r="J40" s="235" t="e">
        <f t="shared" si="17"/>
        <v>#DIV/0!</v>
      </c>
    </row>
    <row r="41" spans="2:11" x14ac:dyDescent="0.25">
      <c r="B41" s="268"/>
      <c r="C41" s="3" t="s">
        <v>37</v>
      </c>
      <c r="D41" s="57"/>
      <c r="E41" s="5"/>
      <c r="F41" s="5"/>
      <c r="G41" s="5"/>
      <c r="H41" s="238" t="e">
        <f t="shared" si="15"/>
        <v>#DIV/0!</v>
      </c>
      <c r="I41" s="239" t="e">
        <f t="shared" si="16"/>
        <v>#DIV/0!</v>
      </c>
      <c r="J41" s="235" t="e">
        <f t="shared" si="17"/>
        <v>#DIV/0!</v>
      </c>
    </row>
    <row r="42" spans="2:11" s="25" customFormat="1" x14ac:dyDescent="0.25">
      <c r="B42" s="268"/>
      <c r="C42" s="4" t="s">
        <v>39</v>
      </c>
      <c r="D42" s="11">
        <v>0</v>
      </c>
      <c r="E42" s="9">
        <f>6500*E30</f>
        <v>5200</v>
      </c>
      <c r="F42" s="9">
        <f t="shared" ref="F42:G42" si="18">6500*F30</f>
        <v>5200</v>
      </c>
      <c r="G42" s="9">
        <f t="shared" si="18"/>
        <v>5200</v>
      </c>
      <c r="H42" s="238">
        <f t="shared" si="15"/>
        <v>100</v>
      </c>
      <c r="I42" s="239">
        <f t="shared" si="16"/>
        <v>100</v>
      </c>
      <c r="J42" s="235" t="e">
        <f t="shared" si="17"/>
        <v>#DIV/0!</v>
      </c>
    </row>
    <row r="43" spans="2:11" x14ac:dyDescent="0.25">
      <c r="B43" s="268"/>
      <c r="C43" s="3" t="s">
        <v>40</v>
      </c>
      <c r="D43" s="42"/>
      <c r="E43" s="5"/>
      <c r="F43" s="5"/>
      <c r="G43" s="5"/>
      <c r="H43" s="238" t="e">
        <f t="shared" ref="H43:H55" si="19">G43/F43*100</f>
        <v>#DIV/0!</v>
      </c>
      <c r="I43" s="239" t="e">
        <f t="shared" ref="I43:I55" si="20">G43/E43*100</f>
        <v>#DIV/0!</v>
      </c>
      <c r="J43" s="235" t="e">
        <f t="shared" ref="J43:J55" si="21">G43/D43*100</f>
        <v>#DIV/0!</v>
      </c>
    </row>
    <row r="44" spans="2:11" x14ac:dyDescent="0.25">
      <c r="B44" s="268"/>
      <c r="C44" s="3" t="s">
        <v>41</v>
      </c>
      <c r="D44" s="54"/>
      <c r="E44" s="5"/>
      <c r="F44" s="5"/>
      <c r="G44" s="5"/>
      <c r="H44" s="238" t="e">
        <f t="shared" si="19"/>
        <v>#DIV/0!</v>
      </c>
      <c r="I44" s="239" t="e">
        <f t="shared" si="20"/>
        <v>#DIV/0!</v>
      </c>
      <c r="J44" s="235" t="e">
        <f t="shared" si="21"/>
        <v>#DIV/0!</v>
      </c>
    </row>
    <row r="45" spans="2:11" x14ac:dyDescent="0.25">
      <c r="B45" s="268"/>
      <c r="C45" s="3" t="s">
        <v>42</v>
      </c>
      <c r="D45" s="11"/>
      <c r="E45" s="23"/>
      <c r="F45" s="23" t="s">
        <v>18</v>
      </c>
      <c r="G45" s="23"/>
      <c r="H45" s="238" t="e">
        <f t="shared" si="19"/>
        <v>#VALUE!</v>
      </c>
      <c r="I45" s="239" t="e">
        <f t="shared" si="20"/>
        <v>#DIV/0!</v>
      </c>
      <c r="J45" s="235" t="e">
        <f t="shared" si="21"/>
        <v>#DIV/0!</v>
      </c>
    </row>
    <row r="46" spans="2:11" x14ac:dyDescent="0.25">
      <c r="B46" s="268"/>
      <c r="C46" s="3" t="s">
        <v>43</v>
      </c>
      <c r="D46" s="11"/>
      <c r="E46" s="23"/>
      <c r="F46" s="23"/>
      <c r="G46" s="23"/>
      <c r="H46" s="238" t="e">
        <f t="shared" si="19"/>
        <v>#DIV/0!</v>
      </c>
      <c r="I46" s="239" t="e">
        <f t="shared" si="20"/>
        <v>#DIV/0!</v>
      </c>
      <c r="J46" s="235" t="e">
        <f t="shared" si="21"/>
        <v>#DIV/0!</v>
      </c>
    </row>
    <row r="47" spans="2:11" x14ac:dyDescent="0.25">
      <c r="B47" s="268"/>
      <c r="C47" s="3" t="s">
        <v>44</v>
      </c>
      <c r="D47" s="11"/>
      <c r="E47" s="23"/>
      <c r="F47" s="23"/>
      <c r="G47" s="23"/>
      <c r="H47" s="238" t="e">
        <f t="shared" si="19"/>
        <v>#DIV/0!</v>
      </c>
      <c r="I47" s="239" t="e">
        <f t="shared" si="20"/>
        <v>#DIV/0!</v>
      </c>
      <c r="J47" s="235" t="e">
        <f t="shared" si="21"/>
        <v>#DIV/0!</v>
      </c>
      <c r="K47" s="247"/>
    </row>
    <row r="48" spans="2:11" ht="26.25" x14ac:dyDescent="0.25">
      <c r="B48" s="268"/>
      <c r="C48" s="34" t="s">
        <v>45</v>
      </c>
      <c r="D48" s="26">
        <f t="shared" ref="D48:F48" si="22">SUM(D49:D51)</f>
        <v>40190.660000000003</v>
      </c>
      <c r="E48" s="164">
        <f t="shared" si="22"/>
        <v>57893.354499999994</v>
      </c>
      <c r="F48" s="26">
        <f t="shared" si="22"/>
        <v>55924</v>
      </c>
      <c r="G48" s="164">
        <f>G49+G50+G51</f>
        <v>57908.294499999989</v>
      </c>
      <c r="H48" s="238">
        <f t="shared" si="19"/>
        <v>103.54819844789355</v>
      </c>
      <c r="I48" s="239">
        <f t="shared" si="20"/>
        <v>100.02580607071229</v>
      </c>
      <c r="J48" s="235">
        <f t="shared" si="21"/>
        <v>144.08396005440065</v>
      </c>
    </row>
    <row r="49" spans="2:12" x14ac:dyDescent="0.25">
      <c r="B49" s="268"/>
      <c r="C49" s="3" t="s">
        <v>120</v>
      </c>
      <c r="D49" s="61">
        <v>13590.06</v>
      </c>
      <c r="E49" s="27">
        <v>0</v>
      </c>
      <c r="F49" s="27">
        <v>0</v>
      </c>
      <c r="G49" s="256">
        <v>0</v>
      </c>
      <c r="H49" s="238" t="e">
        <f t="shared" si="19"/>
        <v>#DIV/0!</v>
      </c>
      <c r="I49" s="239" t="e">
        <f t="shared" si="20"/>
        <v>#DIV/0!</v>
      </c>
      <c r="J49" s="235">
        <f t="shared" si="21"/>
        <v>0</v>
      </c>
    </row>
    <row r="50" spans="2:12" x14ac:dyDescent="0.25">
      <c r="B50" s="268"/>
      <c r="C50" s="3" t="s">
        <v>46</v>
      </c>
      <c r="D50" s="11">
        <v>249.83</v>
      </c>
      <c r="E50" s="28">
        <v>3968.1435000000006</v>
      </c>
      <c r="F50" s="11">
        <v>3930</v>
      </c>
      <c r="G50" s="138">
        <f>валовка!D55</f>
        <v>3968.1435000000006</v>
      </c>
      <c r="H50" s="238">
        <f t="shared" si="19"/>
        <v>100.97057251908399</v>
      </c>
      <c r="I50" s="239">
        <f t="shared" si="20"/>
        <v>100</v>
      </c>
      <c r="J50" s="235">
        <f t="shared" si="21"/>
        <v>1588.337469479246</v>
      </c>
    </row>
    <row r="51" spans="2:12" x14ac:dyDescent="0.25">
      <c r="B51" s="268"/>
      <c r="C51" s="3" t="s">
        <v>47</v>
      </c>
      <c r="D51" s="11">
        <v>26350.77</v>
      </c>
      <c r="E51" s="28">
        <v>53925.210999999996</v>
      </c>
      <c r="F51" s="9">
        <v>51994</v>
      </c>
      <c r="G51" s="138">
        <f xml:space="preserve"> валовка!D38</f>
        <v>53940.150999999991</v>
      </c>
      <c r="H51" s="238">
        <f t="shared" si="19"/>
        <v>103.74302996499594</v>
      </c>
      <c r="I51" s="239">
        <f t="shared" si="20"/>
        <v>100.02770503763072</v>
      </c>
      <c r="J51" s="235">
        <f t="shared" si="21"/>
        <v>204.70047364839809</v>
      </c>
      <c r="L51" s="247"/>
    </row>
    <row r="52" spans="2:12" x14ac:dyDescent="0.25">
      <c r="B52" s="268"/>
      <c r="C52" s="81" t="s">
        <v>48</v>
      </c>
      <c r="D52" s="62">
        <f>D48</f>
        <v>40190.660000000003</v>
      </c>
      <c r="E52" s="139">
        <f>E48+E35</f>
        <v>63093.354499999994</v>
      </c>
      <c r="F52" s="17">
        <f t="shared" ref="F52:G52" si="23">F48+F35</f>
        <v>61124</v>
      </c>
      <c r="G52" s="139">
        <f t="shared" si="23"/>
        <v>63108.294499999989</v>
      </c>
      <c r="H52" s="238">
        <f t="shared" si="19"/>
        <v>103.24634268045283</v>
      </c>
      <c r="I52" s="239">
        <f t="shared" si="20"/>
        <v>100.02367919746602</v>
      </c>
      <c r="J52" s="235">
        <f t="shared" si="21"/>
        <v>157.02228950706453</v>
      </c>
    </row>
    <row r="53" spans="2:12" x14ac:dyDescent="0.25">
      <c r="B53" s="268"/>
      <c r="C53" s="24" t="s">
        <v>19</v>
      </c>
      <c r="D53" s="38">
        <f>D52/D7/9*1000</f>
        <v>4378.0675381263627</v>
      </c>
      <c r="E53" s="29">
        <f>E52/E7/9*1000</f>
        <v>9524.9629378019308</v>
      </c>
      <c r="F53" s="29">
        <f>F52/F7/9*1000</f>
        <v>9393.5761487628697</v>
      </c>
      <c r="G53" s="139">
        <f>G52/G7/9*1000</f>
        <v>9631.9130799755785</v>
      </c>
      <c r="H53" s="238">
        <f t="shared" si="19"/>
        <v>102.53723318402118</v>
      </c>
      <c r="I53" s="239">
        <f t="shared" si="20"/>
        <v>101.12284050732829</v>
      </c>
      <c r="J53" s="235">
        <f t="shared" si="21"/>
        <v>220.00375727638161</v>
      </c>
      <c r="K53" s="25"/>
    </row>
    <row r="54" spans="2:12" x14ac:dyDescent="0.25">
      <c r="B54" s="268"/>
      <c r="C54" s="3" t="s">
        <v>49</v>
      </c>
      <c r="D54" s="37">
        <v>0</v>
      </c>
      <c r="E54" s="30">
        <v>16420.050000000003</v>
      </c>
      <c r="F54" s="87">
        <v>16234</v>
      </c>
      <c r="G54" s="86">
        <f>валовка!D86</f>
        <v>16424.100000000002</v>
      </c>
      <c r="H54" s="238">
        <f t="shared" si="19"/>
        <v>101.17099913761243</v>
      </c>
      <c r="I54" s="239">
        <f t="shared" si="20"/>
        <v>100.02466496752444</v>
      </c>
      <c r="J54" s="235" t="e">
        <f t="shared" si="21"/>
        <v>#DIV/0!</v>
      </c>
      <c r="K54" s="25"/>
    </row>
    <row r="55" spans="2:12" x14ac:dyDescent="0.25">
      <c r="B55" s="268"/>
      <c r="C55" s="3" t="s">
        <v>50</v>
      </c>
      <c r="D55" s="61">
        <v>0</v>
      </c>
      <c r="E55" s="30">
        <v>22988.279999999995</v>
      </c>
      <c r="F55" s="87">
        <v>22715</v>
      </c>
      <c r="G55" s="86">
        <f>валовка!D85</f>
        <v>22994.969999999998</v>
      </c>
      <c r="H55" s="238">
        <f t="shared" si="19"/>
        <v>101.23253356812678</v>
      </c>
      <c r="I55" s="239">
        <f t="shared" si="20"/>
        <v>100.02910178577955</v>
      </c>
      <c r="J55" s="235" t="e">
        <f t="shared" si="21"/>
        <v>#DIV/0!</v>
      </c>
      <c r="K55" s="25"/>
    </row>
    <row r="56" spans="2:12" ht="26.25" x14ac:dyDescent="0.25">
      <c r="B56" s="268">
        <v>7</v>
      </c>
      <c r="C56" s="83" t="s">
        <v>51</v>
      </c>
      <c r="D56" s="230">
        <f>D52/D57/9</f>
        <v>15.614087024087025</v>
      </c>
      <c r="E56" s="63">
        <f>E52/E57/9</f>
        <v>12.234507368625168</v>
      </c>
      <c r="F56" s="63">
        <f>F52/F57/9</f>
        <v>15.092345679012347</v>
      </c>
      <c r="G56" s="63">
        <f>G52/G57/9</f>
        <v>12.237404401783982</v>
      </c>
      <c r="H56" s="238">
        <f t="shared" ref="H56:H57" si="24">G56/F56*100</f>
        <v>81.083515194072902</v>
      </c>
      <c r="I56" s="239">
        <f t="shared" ref="I56:I57" si="25">G56/E56*100</f>
        <v>100.02367919746604</v>
      </c>
      <c r="J56" s="235">
        <f t="shared" ref="J56:J57" si="26">G56/D56*100</f>
        <v>78.374127048901329</v>
      </c>
    </row>
    <row r="57" spans="2:12" ht="26.25" x14ac:dyDescent="0.25">
      <c r="B57" s="268"/>
      <c r="C57" s="10" t="s">
        <v>52</v>
      </c>
      <c r="D57" s="61">
        <v>286</v>
      </c>
      <c r="E57" s="11">
        <v>573</v>
      </c>
      <c r="F57" s="11">
        <v>450</v>
      </c>
      <c r="G57" s="11">
        <f>'численность занятых'!E45</f>
        <v>573</v>
      </c>
      <c r="H57" s="238">
        <f t="shared" si="24"/>
        <v>127.33333333333334</v>
      </c>
      <c r="I57" s="239">
        <f t="shared" si="25"/>
        <v>100</v>
      </c>
      <c r="J57" s="235">
        <f t="shared" si="26"/>
        <v>200.34965034965035</v>
      </c>
      <c r="K57" s="25"/>
      <c r="L57" s="25"/>
    </row>
    <row r="58" spans="2:12" x14ac:dyDescent="0.25">
      <c r="B58" s="268">
        <v>8</v>
      </c>
      <c r="C58" s="13" t="s">
        <v>53</v>
      </c>
      <c r="D58" s="11">
        <v>9500</v>
      </c>
      <c r="E58" s="75">
        <v>76201</v>
      </c>
      <c r="F58" s="75">
        <v>73569</v>
      </c>
      <c r="G58" s="75">
        <v>76201</v>
      </c>
      <c r="H58" s="238">
        <f t="shared" ref="H58:H74" si="27">G58/F58*100</f>
        <v>103.57759382348544</v>
      </c>
      <c r="I58" s="239">
        <f t="shared" ref="I58:I74" si="28">G58/E58*100</f>
        <v>100</v>
      </c>
      <c r="J58" s="235">
        <f t="shared" ref="J58:J74" si="29">G58/D58*100</f>
        <v>802.11578947368412</v>
      </c>
      <c r="K58" s="25"/>
      <c r="L58" s="25"/>
    </row>
    <row r="59" spans="2:12" s="25" customFormat="1" x14ac:dyDescent="0.25">
      <c r="B59" s="268"/>
      <c r="C59" s="24" t="s">
        <v>19</v>
      </c>
      <c r="D59" s="38">
        <f>D58/D7/9*1000</f>
        <v>1034.8583877995643</v>
      </c>
      <c r="E59" s="29">
        <f>E58/E7/9*1000</f>
        <v>11503.774154589373</v>
      </c>
      <c r="F59" s="29">
        <f>F58/F7/9*1000</f>
        <v>11306.131857999078</v>
      </c>
      <c r="G59" s="29">
        <f>G58/G7/9*1000</f>
        <v>11630.189255189256</v>
      </c>
      <c r="H59" s="238">
        <f t="shared" si="27"/>
        <v>102.86620925052195</v>
      </c>
      <c r="I59" s="239">
        <f t="shared" si="28"/>
        <v>101.09890109890109</v>
      </c>
      <c r="J59" s="235">
        <f t="shared" si="29"/>
        <v>1123.8435511856565</v>
      </c>
    </row>
    <row r="60" spans="2:12" x14ac:dyDescent="0.25">
      <c r="B60" s="268">
        <v>9</v>
      </c>
      <c r="C60" s="81" t="s">
        <v>54</v>
      </c>
      <c r="D60" s="62">
        <f t="shared" ref="D60:G60" si="30">D62+D70+D71+D72+D73+D76+D77+D78+D79+D80+D81+D82</f>
        <v>1153.8</v>
      </c>
      <c r="E60" s="19">
        <f t="shared" si="30"/>
        <v>2106.71</v>
      </c>
      <c r="F60" s="19">
        <f>F62+F70+F71+F72+F73+F76+F77+F78+F79+F80+F81+F82</f>
        <v>2065.1999999999998</v>
      </c>
      <c r="G60" s="19">
        <f t="shared" si="30"/>
        <v>2106.71</v>
      </c>
      <c r="H60" s="238">
        <f t="shared" si="27"/>
        <v>102.0099748208406</v>
      </c>
      <c r="I60" s="239">
        <f t="shared" si="28"/>
        <v>100</v>
      </c>
      <c r="J60" s="235">
        <f t="shared" si="29"/>
        <v>182.58883688680882</v>
      </c>
      <c r="K60" s="25"/>
      <c r="L60" s="25"/>
    </row>
    <row r="61" spans="2:12" x14ac:dyDescent="0.25">
      <c r="B61" s="268"/>
      <c r="C61" s="24" t="s">
        <v>19</v>
      </c>
      <c r="D61" s="38">
        <f>D60/D7*1000/9</f>
        <v>125.68627450980391</v>
      </c>
      <c r="E61" s="29">
        <f>E60/E7*1000/9</f>
        <v>318.04196859903385</v>
      </c>
      <c r="F61" s="29">
        <f>F60/F7*1000/9</f>
        <v>317.38128169663435</v>
      </c>
      <c r="G61" s="29">
        <f>G60/G7*1000/9</f>
        <v>321.53693528693532</v>
      </c>
      <c r="H61" s="238">
        <f t="shared" si="27"/>
        <v>101.30935686190628</v>
      </c>
      <c r="I61" s="239">
        <f t="shared" si="28"/>
        <v>101.09890109890109</v>
      </c>
      <c r="J61" s="235">
        <f t="shared" si="29"/>
        <v>255.82501871503439</v>
      </c>
      <c r="K61" s="25"/>
      <c r="L61" s="25"/>
    </row>
    <row r="62" spans="2:12" x14ac:dyDescent="0.25">
      <c r="B62" s="268"/>
      <c r="C62" s="24" t="s">
        <v>55</v>
      </c>
      <c r="D62" s="26">
        <f t="shared" ref="D62:G62" si="31">SUM(D63:D69)</f>
        <v>0</v>
      </c>
      <c r="E62" s="17">
        <f t="shared" si="31"/>
        <v>0</v>
      </c>
      <c r="F62" s="17">
        <f t="shared" si="31"/>
        <v>0</v>
      </c>
      <c r="G62" s="17">
        <f t="shared" si="31"/>
        <v>0</v>
      </c>
      <c r="H62" s="238" t="e">
        <f t="shared" si="27"/>
        <v>#DIV/0!</v>
      </c>
      <c r="I62" s="239" t="e">
        <f t="shared" si="28"/>
        <v>#DIV/0!</v>
      </c>
      <c r="J62" s="235" t="e">
        <f t="shared" si="29"/>
        <v>#DIV/0!</v>
      </c>
      <c r="K62" s="25"/>
      <c r="L62" s="25"/>
    </row>
    <row r="63" spans="2:12" x14ac:dyDescent="0.25">
      <c r="B63" s="268"/>
      <c r="C63" s="3" t="s">
        <v>56</v>
      </c>
      <c r="D63" s="42"/>
      <c r="E63" s="5"/>
      <c r="F63" s="5"/>
      <c r="G63" s="5"/>
      <c r="H63" s="238" t="e">
        <f t="shared" si="27"/>
        <v>#DIV/0!</v>
      </c>
      <c r="I63" s="239" t="e">
        <f t="shared" si="28"/>
        <v>#DIV/0!</v>
      </c>
      <c r="J63" s="235" t="e">
        <f t="shared" si="29"/>
        <v>#DIV/0!</v>
      </c>
      <c r="K63" s="25"/>
      <c r="L63" s="25"/>
    </row>
    <row r="64" spans="2:12" x14ac:dyDescent="0.25">
      <c r="B64" s="268"/>
      <c r="C64" s="3" t="s">
        <v>57</v>
      </c>
      <c r="D64" s="42"/>
      <c r="E64" s="5" t="s">
        <v>18</v>
      </c>
      <c r="F64" s="5"/>
      <c r="G64" s="5"/>
      <c r="H64" s="238" t="e">
        <f t="shared" si="27"/>
        <v>#DIV/0!</v>
      </c>
      <c r="I64" s="239" t="e">
        <f t="shared" si="28"/>
        <v>#VALUE!</v>
      </c>
      <c r="J64" s="235" t="e">
        <f t="shared" si="29"/>
        <v>#DIV/0!</v>
      </c>
    </row>
    <row r="65" spans="2:10" x14ac:dyDescent="0.25">
      <c r="B65" s="268"/>
      <c r="C65" s="3" t="s">
        <v>58</v>
      </c>
      <c r="D65" s="42"/>
      <c r="E65" s="5" t="s">
        <v>18</v>
      </c>
      <c r="F65" s="5"/>
      <c r="G65" s="5"/>
      <c r="H65" s="238" t="e">
        <f t="shared" si="27"/>
        <v>#DIV/0!</v>
      </c>
      <c r="I65" s="239" t="e">
        <f t="shared" si="28"/>
        <v>#VALUE!</v>
      </c>
      <c r="J65" s="235" t="e">
        <f t="shared" si="29"/>
        <v>#DIV/0!</v>
      </c>
    </row>
    <row r="66" spans="2:10" x14ac:dyDescent="0.25">
      <c r="B66" s="268"/>
      <c r="C66" s="3" t="s">
        <v>59</v>
      </c>
      <c r="D66" s="42"/>
      <c r="E66" s="5" t="s">
        <v>18</v>
      </c>
      <c r="F66" s="5"/>
      <c r="G66" s="5" t="s">
        <v>18</v>
      </c>
      <c r="H66" s="238" t="e">
        <f t="shared" si="27"/>
        <v>#VALUE!</v>
      </c>
      <c r="I66" s="239" t="e">
        <f t="shared" si="28"/>
        <v>#VALUE!</v>
      </c>
      <c r="J66" s="235" t="e">
        <f t="shared" si="29"/>
        <v>#VALUE!</v>
      </c>
    </row>
    <row r="67" spans="2:10" x14ac:dyDescent="0.25">
      <c r="B67" s="268"/>
      <c r="C67" s="3" t="s">
        <v>60</v>
      </c>
      <c r="D67" s="11"/>
      <c r="E67" s="5"/>
      <c r="F67" s="5"/>
      <c r="G67" s="5"/>
      <c r="H67" s="238" t="e">
        <f t="shared" si="27"/>
        <v>#DIV/0!</v>
      </c>
      <c r="I67" s="239" t="e">
        <f t="shared" si="28"/>
        <v>#DIV/0!</v>
      </c>
      <c r="J67" s="235" t="e">
        <f t="shared" si="29"/>
        <v>#DIV/0!</v>
      </c>
    </row>
    <row r="68" spans="2:10" x14ac:dyDescent="0.25">
      <c r="B68" s="268"/>
      <c r="C68" s="3" t="s">
        <v>61</v>
      </c>
      <c r="D68" s="11"/>
      <c r="E68" s="5"/>
      <c r="F68" s="5"/>
      <c r="G68" s="5"/>
      <c r="H68" s="238" t="e">
        <f t="shared" si="27"/>
        <v>#DIV/0!</v>
      </c>
      <c r="I68" s="239" t="e">
        <f t="shared" si="28"/>
        <v>#DIV/0!</v>
      </c>
      <c r="J68" s="235" t="e">
        <f t="shared" si="29"/>
        <v>#DIV/0!</v>
      </c>
    </row>
    <row r="69" spans="2:10" x14ac:dyDescent="0.25">
      <c r="B69" s="268"/>
      <c r="C69" s="3" t="s">
        <v>62</v>
      </c>
      <c r="D69" s="11"/>
      <c r="E69" s="5"/>
      <c r="F69" s="5"/>
      <c r="G69" s="5"/>
      <c r="H69" s="238" t="e">
        <f t="shared" si="27"/>
        <v>#DIV/0!</v>
      </c>
      <c r="I69" s="239" t="e">
        <f t="shared" si="28"/>
        <v>#DIV/0!</v>
      </c>
      <c r="J69" s="235" t="e">
        <f t="shared" si="29"/>
        <v>#DIV/0!</v>
      </c>
    </row>
    <row r="70" spans="2:10" x14ac:dyDescent="0.25">
      <c r="B70" s="268"/>
      <c r="C70" s="3" t="s">
        <v>63</v>
      </c>
      <c r="D70" s="11"/>
      <c r="E70" s="5"/>
      <c r="F70" s="5">
        <v>0</v>
      </c>
      <c r="G70" s="5"/>
      <c r="H70" s="238" t="e">
        <f t="shared" si="27"/>
        <v>#DIV/0!</v>
      </c>
      <c r="I70" s="239" t="e">
        <f t="shared" si="28"/>
        <v>#DIV/0!</v>
      </c>
      <c r="J70" s="235" t="e">
        <f t="shared" si="29"/>
        <v>#DIV/0!</v>
      </c>
    </row>
    <row r="71" spans="2:10" x14ac:dyDescent="0.25">
      <c r="B71" s="268"/>
      <c r="C71" s="3" t="s">
        <v>64</v>
      </c>
      <c r="D71" s="11">
        <v>850</v>
      </c>
      <c r="E71" s="5">
        <v>1090</v>
      </c>
      <c r="F71" s="5">
        <v>1090</v>
      </c>
      <c r="G71" s="5">
        <v>1090</v>
      </c>
      <c r="H71" s="238">
        <f t="shared" si="27"/>
        <v>100</v>
      </c>
      <c r="I71" s="239">
        <f t="shared" si="28"/>
        <v>100</v>
      </c>
      <c r="J71" s="235">
        <f t="shared" si="29"/>
        <v>128.23529411764707</v>
      </c>
    </row>
    <row r="72" spans="2:10" x14ac:dyDescent="0.25">
      <c r="B72" s="268"/>
      <c r="C72" s="3" t="s">
        <v>65</v>
      </c>
      <c r="D72" s="11">
        <v>143</v>
      </c>
      <c r="E72" s="5">
        <v>412</v>
      </c>
      <c r="F72" s="5">
        <v>412</v>
      </c>
      <c r="G72" s="5">
        <v>412</v>
      </c>
      <c r="H72" s="238">
        <f t="shared" si="27"/>
        <v>100</v>
      </c>
      <c r="I72" s="239">
        <f t="shared" si="28"/>
        <v>100</v>
      </c>
      <c r="J72" s="235">
        <f t="shared" si="29"/>
        <v>288.11188811188811</v>
      </c>
    </row>
    <row r="73" spans="2:10" x14ac:dyDescent="0.25">
      <c r="B73" s="268"/>
      <c r="C73" s="24" t="s">
        <v>66</v>
      </c>
      <c r="D73" s="26">
        <f t="shared" ref="D73:G73" si="32">D74+D75</f>
        <v>62</v>
      </c>
      <c r="E73" s="17">
        <f t="shared" si="32"/>
        <v>271</v>
      </c>
      <c r="F73" s="17">
        <f t="shared" si="32"/>
        <v>271</v>
      </c>
      <c r="G73" s="17">
        <f t="shared" si="32"/>
        <v>271</v>
      </c>
      <c r="H73" s="238">
        <f t="shared" si="27"/>
        <v>100</v>
      </c>
      <c r="I73" s="239">
        <f t="shared" si="28"/>
        <v>100</v>
      </c>
      <c r="J73" s="235">
        <f t="shared" si="29"/>
        <v>437.09677419354841</v>
      </c>
    </row>
    <row r="74" spans="2:10" x14ac:dyDescent="0.25">
      <c r="B74" s="268"/>
      <c r="C74" s="3" t="s">
        <v>67</v>
      </c>
      <c r="D74" s="11">
        <v>42</v>
      </c>
      <c r="E74" s="5">
        <v>91</v>
      </c>
      <c r="F74" s="5">
        <v>91</v>
      </c>
      <c r="G74" s="5">
        <v>91</v>
      </c>
      <c r="H74" s="238">
        <f t="shared" si="27"/>
        <v>100</v>
      </c>
      <c r="I74" s="239">
        <f t="shared" si="28"/>
        <v>100</v>
      </c>
      <c r="J74" s="235">
        <f t="shared" si="29"/>
        <v>216.66666666666666</v>
      </c>
    </row>
    <row r="75" spans="2:10" x14ac:dyDescent="0.25">
      <c r="B75" s="268"/>
      <c r="C75" s="3" t="s">
        <v>68</v>
      </c>
      <c r="D75" s="11">
        <v>20</v>
      </c>
      <c r="E75" s="5">
        <v>180</v>
      </c>
      <c r="F75" s="5">
        <v>180</v>
      </c>
      <c r="G75" s="5">
        <v>180</v>
      </c>
      <c r="H75" s="238">
        <f t="shared" ref="H75:H83" si="33">G75/F75*100</f>
        <v>100</v>
      </c>
      <c r="I75" s="239">
        <f t="shared" ref="I75:I83" si="34">G75/E75*100</f>
        <v>100</v>
      </c>
      <c r="J75" s="235">
        <f t="shared" ref="J75:J83" si="35">G75/D75*100</f>
        <v>900</v>
      </c>
    </row>
    <row r="76" spans="2:10" x14ac:dyDescent="0.25">
      <c r="B76" s="268"/>
      <c r="C76" s="3" t="s">
        <v>69</v>
      </c>
      <c r="D76" s="11">
        <v>4.8</v>
      </c>
      <c r="E76" s="27">
        <v>6.11</v>
      </c>
      <c r="F76" s="27">
        <v>0</v>
      </c>
      <c r="G76" s="242">
        <v>6.11</v>
      </c>
      <c r="H76" s="238" t="e">
        <f t="shared" si="33"/>
        <v>#DIV/0!</v>
      </c>
      <c r="I76" s="239">
        <f t="shared" si="34"/>
        <v>100</v>
      </c>
      <c r="J76" s="235">
        <f t="shared" si="35"/>
        <v>127.29166666666667</v>
      </c>
    </row>
    <row r="77" spans="2:10" x14ac:dyDescent="0.25">
      <c r="B77" s="268"/>
      <c r="C77" s="3" t="s">
        <v>70</v>
      </c>
      <c r="D77" s="11"/>
      <c r="E77" s="27"/>
      <c r="F77" s="27">
        <v>0</v>
      </c>
      <c r="G77" s="27"/>
      <c r="H77" s="238" t="e">
        <f t="shared" si="33"/>
        <v>#DIV/0!</v>
      </c>
      <c r="I77" s="239" t="e">
        <f t="shared" si="34"/>
        <v>#DIV/0!</v>
      </c>
      <c r="J77" s="235" t="e">
        <f t="shared" si="35"/>
        <v>#DIV/0!</v>
      </c>
    </row>
    <row r="78" spans="2:10" x14ac:dyDescent="0.25">
      <c r="B78" s="268"/>
      <c r="C78" s="3" t="s">
        <v>71</v>
      </c>
      <c r="D78" s="11">
        <v>28</v>
      </c>
      <c r="E78" s="27">
        <v>42</v>
      </c>
      <c r="F78" s="11">
        <v>42</v>
      </c>
      <c r="G78" s="11">
        <v>42</v>
      </c>
      <c r="H78" s="238">
        <f t="shared" si="33"/>
        <v>100</v>
      </c>
      <c r="I78" s="239">
        <f t="shared" si="34"/>
        <v>100</v>
      </c>
      <c r="J78" s="235">
        <f t="shared" si="35"/>
        <v>150</v>
      </c>
    </row>
    <row r="79" spans="2:10" x14ac:dyDescent="0.25">
      <c r="B79" s="268"/>
      <c r="C79" s="3" t="s">
        <v>72</v>
      </c>
      <c r="D79" s="37">
        <v>62</v>
      </c>
      <c r="E79" s="9">
        <v>200.6</v>
      </c>
      <c r="F79" s="88">
        <v>165.2</v>
      </c>
      <c r="G79" s="243">
        <v>200.6</v>
      </c>
      <c r="H79" s="238">
        <f t="shared" si="33"/>
        <v>121.42857142857144</v>
      </c>
      <c r="I79" s="239">
        <f t="shared" si="34"/>
        <v>100</v>
      </c>
      <c r="J79" s="235">
        <f t="shared" si="35"/>
        <v>323.54838709677421</v>
      </c>
    </row>
    <row r="80" spans="2:10" x14ac:dyDescent="0.25">
      <c r="B80" s="268"/>
      <c r="C80" s="3" t="s">
        <v>73</v>
      </c>
      <c r="D80" s="11">
        <v>0</v>
      </c>
      <c r="E80" s="9">
        <v>85</v>
      </c>
      <c r="F80" s="88">
        <v>85</v>
      </c>
      <c r="G80" s="88">
        <v>85</v>
      </c>
      <c r="H80" s="238">
        <f t="shared" si="33"/>
        <v>100</v>
      </c>
      <c r="I80" s="239">
        <f t="shared" si="34"/>
        <v>100</v>
      </c>
      <c r="J80" s="235" t="e">
        <f t="shared" si="35"/>
        <v>#DIV/0!</v>
      </c>
    </row>
    <row r="81" spans="2:13" x14ac:dyDescent="0.25">
      <c r="B81" s="268"/>
      <c r="C81" s="3" t="s">
        <v>74</v>
      </c>
      <c r="D81" s="64"/>
      <c r="E81" s="9"/>
      <c r="F81" s="9"/>
      <c r="G81" s="9"/>
      <c r="H81" s="238" t="e">
        <f t="shared" si="33"/>
        <v>#DIV/0!</v>
      </c>
      <c r="I81" s="239" t="e">
        <f t="shared" si="34"/>
        <v>#DIV/0!</v>
      </c>
      <c r="J81" s="235" t="e">
        <f t="shared" si="35"/>
        <v>#DIV/0!</v>
      </c>
    </row>
    <row r="82" spans="2:13" x14ac:dyDescent="0.25">
      <c r="B82" s="268"/>
      <c r="C82" s="3" t="s">
        <v>75</v>
      </c>
      <c r="D82" s="54">
        <v>4</v>
      </c>
      <c r="E82" s="9"/>
      <c r="F82" s="9">
        <v>0</v>
      </c>
      <c r="G82" s="9"/>
      <c r="H82" s="238" t="e">
        <f t="shared" si="33"/>
        <v>#DIV/0!</v>
      </c>
      <c r="I82" s="239" t="e">
        <f t="shared" si="34"/>
        <v>#DIV/0!</v>
      </c>
      <c r="J82" s="235">
        <f t="shared" si="35"/>
        <v>0</v>
      </c>
    </row>
    <row r="83" spans="2:13" ht="44.25" customHeight="1" x14ac:dyDescent="0.25">
      <c r="B83" s="269">
        <v>10</v>
      </c>
      <c r="C83" s="83" t="s">
        <v>76</v>
      </c>
      <c r="D83" s="31">
        <f t="shared" ref="D83:G83" si="36">D84+D85</f>
        <v>2240.1999999999998</v>
      </c>
      <c r="E83" s="31">
        <f t="shared" si="36"/>
        <v>4006.26</v>
      </c>
      <c r="F83" s="31">
        <f t="shared" si="36"/>
        <v>2700</v>
      </c>
      <c r="G83" s="261">
        <f t="shared" si="36"/>
        <v>2981</v>
      </c>
      <c r="H83" s="238">
        <f t="shared" si="33"/>
        <v>110.4074074074074</v>
      </c>
      <c r="I83" s="239">
        <f t="shared" si="34"/>
        <v>74.408550618282391</v>
      </c>
      <c r="J83" s="235">
        <f t="shared" si="35"/>
        <v>133.068476028926</v>
      </c>
      <c r="M83" t="s">
        <v>18</v>
      </c>
    </row>
    <row r="84" spans="2:13" x14ac:dyDescent="0.25">
      <c r="B84" s="269"/>
      <c r="C84" s="3" t="s">
        <v>77</v>
      </c>
      <c r="D84" s="61">
        <v>235.2</v>
      </c>
      <c r="E84" s="32">
        <v>1234.26</v>
      </c>
      <c r="F84" s="32">
        <v>0</v>
      </c>
      <c r="G84" s="244">
        <v>0</v>
      </c>
      <c r="H84" s="238" t="e">
        <f t="shared" ref="H84:H88" si="37">G84/F84*100</f>
        <v>#DIV/0!</v>
      </c>
      <c r="I84" s="239">
        <f t="shared" ref="I84:I88" si="38">G84/E84*100</f>
        <v>0</v>
      </c>
      <c r="J84" s="235">
        <f t="shared" ref="J84:J88" si="39">G84/D84*100</f>
        <v>0</v>
      </c>
    </row>
    <row r="85" spans="2:13" x14ac:dyDescent="0.25">
      <c r="B85" s="269"/>
      <c r="C85" s="13" t="s">
        <v>78</v>
      </c>
      <c r="D85" s="65">
        <v>2005</v>
      </c>
      <c r="E85" s="76">
        <v>2772</v>
      </c>
      <c r="F85" s="32">
        <v>2700</v>
      </c>
      <c r="G85" s="245">
        <f>инвестиции!O18</f>
        <v>2981</v>
      </c>
      <c r="H85" s="238">
        <f t="shared" si="37"/>
        <v>110.4074074074074</v>
      </c>
      <c r="I85" s="239">
        <f t="shared" si="38"/>
        <v>107.53968253968253</v>
      </c>
      <c r="J85" s="235">
        <f t="shared" si="39"/>
        <v>148.67830423940148</v>
      </c>
    </row>
    <row r="86" spans="2:13" ht="26.25" x14ac:dyDescent="0.25">
      <c r="B86" s="269"/>
      <c r="C86" s="10" t="s">
        <v>79</v>
      </c>
      <c r="D86" s="57">
        <v>0</v>
      </c>
      <c r="E86" s="33">
        <v>0</v>
      </c>
      <c r="F86" s="33">
        <v>0</v>
      </c>
      <c r="G86" s="33">
        <v>0</v>
      </c>
      <c r="H86" s="238" t="e">
        <f t="shared" si="37"/>
        <v>#DIV/0!</v>
      </c>
      <c r="I86" s="239" t="e">
        <f t="shared" si="38"/>
        <v>#DIV/0!</v>
      </c>
      <c r="J86" s="235" t="e">
        <f t="shared" si="39"/>
        <v>#DIV/0!</v>
      </c>
    </row>
    <row r="87" spans="2:13" x14ac:dyDescent="0.25">
      <c r="B87" s="269">
        <v>11</v>
      </c>
      <c r="C87" s="3" t="s">
        <v>80</v>
      </c>
      <c r="D87" s="71">
        <v>20483</v>
      </c>
      <c r="E87" s="18">
        <v>20710</v>
      </c>
      <c r="F87" s="18">
        <v>20710</v>
      </c>
      <c r="G87" s="18">
        <v>20710</v>
      </c>
      <c r="H87" s="238">
        <f t="shared" si="37"/>
        <v>100</v>
      </c>
      <c r="I87" s="239">
        <f t="shared" si="38"/>
        <v>100</v>
      </c>
      <c r="J87" s="235">
        <f t="shared" si="39"/>
        <v>101.10823609822779</v>
      </c>
    </row>
    <row r="88" spans="2:13" ht="26.25" x14ac:dyDescent="0.25">
      <c r="B88" s="269"/>
      <c r="C88" s="34" t="s">
        <v>81</v>
      </c>
      <c r="D88" s="77">
        <f t="shared" ref="D88:G88" si="40">D87/D7</f>
        <v>20.081372549019608</v>
      </c>
      <c r="E88" s="77">
        <f t="shared" si="40"/>
        <v>28.138586956521738</v>
      </c>
      <c r="F88" s="263">
        <f t="shared" si="40"/>
        <v>28.644536652835409</v>
      </c>
      <c r="G88" s="263">
        <f t="shared" si="40"/>
        <v>28.447802197802197</v>
      </c>
      <c r="H88" s="238">
        <f t="shared" si="37"/>
        <v>99.313186813186803</v>
      </c>
      <c r="I88" s="239">
        <f t="shared" si="38"/>
        <v>101.09890109890109</v>
      </c>
      <c r="J88" s="235">
        <f t="shared" si="39"/>
        <v>141.6626384892752</v>
      </c>
    </row>
    <row r="89" spans="2:13" ht="39" x14ac:dyDescent="0.25">
      <c r="B89" s="269"/>
      <c r="C89" s="83" t="s">
        <v>82</v>
      </c>
      <c r="D89" s="66">
        <v>0</v>
      </c>
      <c r="E89" s="35">
        <f>E86/E87*100</f>
        <v>0</v>
      </c>
      <c r="F89" s="35">
        <f>F86/F87*100</f>
        <v>0</v>
      </c>
      <c r="G89" s="35">
        <f>G86/G87*100</f>
        <v>0</v>
      </c>
      <c r="H89" s="238" t="e">
        <f t="shared" ref="H89:H92" si="41">G89/F89*100</f>
        <v>#DIV/0!</v>
      </c>
      <c r="I89" s="239" t="e">
        <f t="shared" ref="I89:I92" si="42">G89/E89*100</f>
        <v>#DIV/0!</v>
      </c>
      <c r="J89" s="235" t="e">
        <f t="shared" ref="J89:J92" si="43">G89/D89*100</f>
        <v>#DIV/0!</v>
      </c>
    </row>
    <row r="90" spans="2:13" x14ac:dyDescent="0.25">
      <c r="B90" s="269">
        <v>12</v>
      </c>
      <c r="C90" s="80" t="s">
        <v>83</v>
      </c>
      <c r="D90" s="78">
        <v>43</v>
      </c>
      <c r="E90" s="79">
        <v>0</v>
      </c>
      <c r="F90" s="79">
        <v>0</v>
      </c>
      <c r="G90" s="79">
        <v>0</v>
      </c>
      <c r="H90" s="238" t="e">
        <f t="shared" si="41"/>
        <v>#DIV/0!</v>
      </c>
      <c r="I90" s="239" t="e">
        <f t="shared" si="42"/>
        <v>#DIV/0!</v>
      </c>
      <c r="J90" s="235">
        <f t="shared" si="43"/>
        <v>0</v>
      </c>
    </row>
    <row r="91" spans="2:13" ht="26.25" x14ac:dyDescent="0.25">
      <c r="B91" s="269"/>
      <c r="C91" s="83" t="s">
        <v>84</v>
      </c>
      <c r="D91" s="187">
        <f t="shared" ref="D91:G91" si="44">D90*1000/D7</f>
        <v>42.156862745098039</v>
      </c>
      <c r="E91" s="36">
        <f t="shared" si="44"/>
        <v>0</v>
      </c>
      <c r="F91" s="36">
        <f t="shared" si="44"/>
        <v>0</v>
      </c>
      <c r="G91" s="36">
        <f t="shared" si="44"/>
        <v>0</v>
      </c>
      <c r="H91" s="238" t="e">
        <f t="shared" si="41"/>
        <v>#DIV/0!</v>
      </c>
      <c r="I91" s="239" t="e">
        <f t="shared" si="42"/>
        <v>#DIV/0!</v>
      </c>
      <c r="J91" s="235">
        <f t="shared" si="43"/>
        <v>0</v>
      </c>
    </row>
    <row r="92" spans="2:13" ht="26.25" x14ac:dyDescent="0.25">
      <c r="B92" s="269">
        <v>13</v>
      </c>
      <c r="C92" s="10" t="s">
        <v>85</v>
      </c>
      <c r="D92" s="11">
        <v>5</v>
      </c>
      <c r="E92" s="37">
        <v>8</v>
      </c>
      <c r="F92" s="37">
        <v>6</v>
      </c>
      <c r="G92" s="37">
        <v>6</v>
      </c>
      <c r="H92" s="238">
        <f t="shared" si="41"/>
        <v>100</v>
      </c>
      <c r="I92" s="239">
        <f t="shared" si="42"/>
        <v>75</v>
      </c>
      <c r="J92" s="235">
        <f t="shared" si="43"/>
        <v>120</v>
      </c>
    </row>
    <row r="93" spans="2:13" ht="26.25" x14ac:dyDescent="0.25">
      <c r="B93" s="269"/>
      <c r="C93" s="10" t="s">
        <v>86</v>
      </c>
      <c r="D93" s="37"/>
      <c r="E93" s="5">
        <v>0</v>
      </c>
      <c r="F93" s="5"/>
      <c r="G93" s="5"/>
      <c r="H93" s="238" t="e">
        <f t="shared" ref="H93:H94" si="45">G93/F93*100</f>
        <v>#DIV/0!</v>
      </c>
      <c r="I93" s="239" t="e">
        <f t="shared" ref="I93:I94" si="46">G93/E93*100</f>
        <v>#DIV/0!</v>
      </c>
      <c r="J93" s="235" t="e">
        <f t="shared" ref="J93:J94" si="47">G93/D93*100</f>
        <v>#DIV/0!</v>
      </c>
    </row>
    <row r="94" spans="2:13" ht="39" x14ac:dyDescent="0.25">
      <c r="B94" s="269"/>
      <c r="C94" s="83" t="s">
        <v>87</v>
      </c>
      <c r="D94" s="187">
        <f>(D92+D93)*10000/D7</f>
        <v>49.019607843137258</v>
      </c>
      <c r="E94" s="264">
        <f>(E92+E93)*10000/E7</f>
        <v>108.69565217391305</v>
      </c>
      <c r="F94" s="36">
        <f>(F92+F93)*10000/F7</f>
        <v>82.987551867219921</v>
      </c>
      <c r="G94" s="36">
        <f>(G92+G93)*10000/G7</f>
        <v>82.417582417582423</v>
      </c>
      <c r="H94" s="238">
        <f t="shared" si="45"/>
        <v>99.313186813186817</v>
      </c>
      <c r="I94" s="239">
        <f t="shared" si="46"/>
        <v>75.824175824175839</v>
      </c>
      <c r="J94" s="235">
        <f t="shared" si="47"/>
        <v>168.13186813186815</v>
      </c>
      <c r="M94" t="s">
        <v>18</v>
      </c>
    </row>
    <row r="95" spans="2:13" ht="39" x14ac:dyDescent="0.25">
      <c r="B95" s="269">
        <v>14</v>
      </c>
      <c r="C95" s="10" t="s">
        <v>88</v>
      </c>
      <c r="D95" s="16">
        <v>0</v>
      </c>
      <c r="E95" s="16">
        <v>581</v>
      </c>
      <c r="F95" s="16">
        <v>611</v>
      </c>
      <c r="G95" s="16">
        <v>611</v>
      </c>
      <c r="H95" s="238">
        <f t="shared" ref="H95:H96" si="48">G95/F95*100</f>
        <v>100</v>
      </c>
      <c r="I95" s="239">
        <f t="shared" ref="I95:I96" si="49">G95/E95*100</f>
        <v>105.16351118760758</v>
      </c>
      <c r="J95" s="235" t="e">
        <f t="shared" ref="J95:J96" si="50">G95/D95*100</f>
        <v>#DIV/0!</v>
      </c>
    </row>
    <row r="96" spans="2:13" ht="39" x14ac:dyDescent="0.25">
      <c r="B96" s="269"/>
      <c r="C96" s="83" t="s">
        <v>89</v>
      </c>
      <c r="D96" s="38">
        <f t="shared" ref="D96:G96" si="51">D95/D7*100</f>
        <v>0</v>
      </c>
      <c r="E96" s="38">
        <f t="shared" si="51"/>
        <v>78.940217391304344</v>
      </c>
      <c r="F96" s="38">
        <f t="shared" si="51"/>
        <v>84.508990318118947</v>
      </c>
      <c r="G96" s="38">
        <f t="shared" si="51"/>
        <v>83.928571428571431</v>
      </c>
      <c r="H96" s="238">
        <f t="shared" si="48"/>
        <v>99.313186813186817</v>
      </c>
      <c r="I96" s="239">
        <f t="shared" si="49"/>
        <v>106.31915416769118</v>
      </c>
      <c r="J96" s="235" t="e">
        <f t="shared" si="50"/>
        <v>#DIV/0!</v>
      </c>
    </row>
    <row r="97" spans="2:10" x14ac:dyDescent="0.25">
      <c r="B97" s="269">
        <v>15</v>
      </c>
      <c r="C97" s="6" t="s">
        <v>90</v>
      </c>
      <c r="D97" s="73" t="s">
        <v>411</v>
      </c>
      <c r="E97" s="72">
        <v>5</v>
      </c>
      <c r="F97" s="39">
        <v>13</v>
      </c>
      <c r="G97" s="39">
        <v>5</v>
      </c>
      <c r="H97" s="238">
        <f t="shared" ref="H97:H103" si="52">G97/F97*100</f>
        <v>38.461538461538467</v>
      </c>
      <c r="I97" s="239">
        <f t="shared" ref="I97:I103" si="53">G97/E97*100</f>
        <v>100</v>
      </c>
      <c r="J97" s="235">
        <f t="shared" ref="J97:J103" si="54">G97/D97*100</f>
        <v>13.513513513513514</v>
      </c>
    </row>
    <row r="98" spans="2:10" x14ac:dyDescent="0.25">
      <c r="B98" s="269"/>
      <c r="C98" s="3" t="s">
        <v>91</v>
      </c>
      <c r="D98" s="67">
        <v>27</v>
      </c>
      <c r="E98" s="27">
        <v>3</v>
      </c>
      <c r="F98" s="27">
        <v>11</v>
      </c>
      <c r="G98" s="27">
        <v>3</v>
      </c>
      <c r="H98" s="238">
        <f t="shared" si="52"/>
        <v>27.27272727272727</v>
      </c>
      <c r="I98" s="239">
        <f t="shared" si="53"/>
        <v>100</v>
      </c>
      <c r="J98" s="235">
        <f t="shared" si="54"/>
        <v>11.111111111111111</v>
      </c>
    </row>
    <row r="99" spans="2:10" x14ac:dyDescent="0.25">
      <c r="B99" s="269"/>
      <c r="C99" s="3" t="s">
        <v>92</v>
      </c>
      <c r="D99" s="40">
        <f t="shared" ref="D99:G99" si="55">D98/D97</f>
        <v>0.72972972972972971</v>
      </c>
      <c r="E99" s="12">
        <f t="shared" si="55"/>
        <v>0.6</v>
      </c>
      <c r="F99" s="12">
        <f t="shared" si="55"/>
        <v>0.84615384615384615</v>
      </c>
      <c r="G99" s="12">
        <f t="shared" si="55"/>
        <v>0.6</v>
      </c>
      <c r="H99" s="238">
        <f t="shared" si="52"/>
        <v>70.909090909090907</v>
      </c>
      <c r="I99" s="239">
        <f t="shared" si="53"/>
        <v>100</v>
      </c>
      <c r="J99" s="235">
        <f t="shared" si="54"/>
        <v>82.222222222222214</v>
      </c>
    </row>
    <row r="100" spans="2:10" ht="26.25" x14ac:dyDescent="0.25">
      <c r="B100" s="269"/>
      <c r="C100" s="85" t="s">
        <v>93</v>
      </c>
      <c r="D100" s="72">
        <v>0</v>
      </c>
      <c r="E100" s="72">
        <v>1</v>
      </c>
      <c r="F100" s="72">
        <v>0</v>
      </c>
      <c r="G100" s="181">
        <v>0</v>
      </c>
      <c r="H100" s="238" t="e">
        <f t="shared" si="52"/>
        <v>#DIV/0!</v>
      </c>
      <c r="I100" s="239">
        <f t="shared" si="53"/>
        <v>0</v>
      </c>
      <c r="J100" s="235" t="e">
        <f t="shared" si="54"/>
        <v>#DIV/0!</v>
      </c>
    </row>
    <row r="101" spans="2:10" ht="26.25" x14ac:dyDescent="0.25">
      <c r="B101" s="269"/>
      <c r="C101" s="10" t="s">
        <v>94</v>
      </c>
      <c r="D101" s="40">
        <f t="shared" ref="D101:G101" si="56">D100/D97</f>
        <v>0</v>
      </c>
      <c r="E101" s="40">
        <f t="shared" si="56"/>
        <v>0.2</v>
      </c>
      <c r="F101" s="40">
        <f t="shared" si="56"/>
        <v>0</v>
      </c>
      <c r="G101" s="40">
        <f t="shared" si="56"/>
        <v>0</v>
      </c>
      <c r="H101" s="238" t="e">
        <f t="shared" si="52"/>
        <v>#DIV/0!</v>
      </c>
      <c r="I101" s="239">
        <f t="shared" si="53"/>
        <v>0</v>
      </c>
      <c r="J101" s="235" t="e">
        <f t="shared" si="54"/>
        <v>#DIV/0!</v>
      </c>
    </row>
    <row r="102" spans="2:10" ht="26.25" x14ac:dyDescent="0.25">
      <c r="B102" s="269"/>
      <c r="C102" s="1" t="s">
        <v>95</v>
      </c>
      <c r="D102" s="36">
        <f t="shared" ref="D102:G102" si="57">D97*100000/D7</f>
        <v>3627.4509803921569</v>
      </c>
      <c r="E102" s="36">
        <f t="shared" si="57"/>
        <v>679.3478260869565</v>
      </c>
      <c r="F102" s="36">
        <f t="shared" si="57"/>
        <v>1798.063623789765</v>
      </c>
      <c r="G102" s="36">
        <f t="shared" si="57"/>
        <v>686.8131868131868</v>
      </c>
      <c r="H102" s="238">
        <f t="shared" si="52"/>
        <v>38.197379543533387</v>
      </c>
      <c r="I102" s="239">
        <f t="shared" si="53"/>
        <v>101.09890109890109</v>
      </c>
      <c r="J102" s="235">
        <f t="shared" si="54"/>
        <v>18.933768933768931</v>
      </c>
    </row>
    <row r="103" spans="2:10" x14ac:dyDescent="0.25">
      <c r="B103" s="269"/>
      <c r="C103" s="6" t="s">
        <v>96</v>
      </c>
      <c r="D103" s="72">
        <v>0</v>
      </c>
      <c r="E103" s="72">
        <v>0</v>
      </c>
      <c r="F103" s="72">
        <v>0</v>
      </c>
      <c r="G103" s="72">
        <v>0</v>
      </c>
      <c r="H103" s="238" t="e">
        <f t="shared" si="52"/>
        <v>#DIV/0!</v>
      </c>
      <c r="I103" s="239" t="e">
        <f t="shared" si="53"/>
        <v>#DIV/0!</v>
      </c>
      <c r="J103" s="235" t="e">
        <f t="shared" si="54"/>
        <v>#DIV/0!</v>
      </c>
    </row>
    <row r="104" spans="2:10" ht="26.25" x14ac:dyDescent="0.25">
      <c r="B104" s="3">
        <v>16</v>
      </c>
      <c r="C104" s="1" t="s">
        <v>97</v>
      </c>
      <c r="D104" s="55">
        <v>41.3</v>
      </c>
      <c r="E104" s="11">
        <v>300</v>
      </c>
      <c r="F104" s="11">
        <v>300</v>
      </c>
      <c r="G104" s="182">
        <v>300</v>
      </c>
      <c r="H104" s="238">
        <f t="shared" ref="H104:H108" si="58">G104/F104*100</f>
        <v>100</v>
      </c>
      <c r="I104" s="239">
        <f t="shared" ref="I104:I108" si="59">G104/E104*100</f>
        <v>100</v>
      </c>
      <c r="J104" s="235">
        <f t="shared" ref="J104:J108" si="60">G104/D104*100</f>
        <v>726.39225181598067</v>
      </c>
    </row>
    <row r="105" spans="2:10" ht="26.25" x14ac:dyDescent="0.25">
      <c r="B105" s="269">
        <v>17</v>
      </c>
      <c r="C105" s="10" t="s">
        <v>98</v>
      </c>
      <c r="D105" s="68" t="s">
        <v>412</v>
      </c>
      <c r="E105" s="41">
        <v>790</v>
      </c>
      <c r="F105" s="41">
        <v>790</v>
      </c>
      <c r="G105" s="183">
        <v>790</v>
      </c>
      <c r="H105" s="238">
        <f t="shared" si="58"/>
        <v>100</v>
      </c>
      <c r="I105" s="239">
        <f t="shared" si="59"/>
        <v>100</v>
      </c>
      <c r="J105" s="235">
        <f t="shared" si="60"/>
        <v>148.18983305196022</v>
      </c>
    </row>
    <row r="106" spans="2:10" ht="39" x14ac:dyDescent="0.25">
      <c r="B106" s="269"/>
      <c r="C106" s="10" t="s">
        <v>99</v>
      </c>
      <c r="D106" s="55">
        <v>0</v>
      </c>
      <c r="E106" s="42">
        <v>0</v>
      </c>
      <c r="F106" s="42">
        <v>0</v>
      </c>
      <c r="G106" s="42">
        <v>0</v>
      </c>
      <c r="H106" s="238" t="e">
        <f t="shared" si="58"/>
        <v>#DIV/0!</v>
      </c>
      <c r="I106" s="239" t="e">
        <f t="shared" si="59"/>
        <v>#DIV/0!</v>
      </c>
      <c r="J106" s="235" t="e">
        <f t="shared" si="60"/>
        <v>#DIV/0!</v>
      </c>
    </row>
    <row r="107" spans="2:10" ht="39" x14ac:dyDescent="0.25">
      <c r="B107" s="269"/>
      <c r="C107" s="83" t="s">
        <v>100</v>
      </c>
      <c r="D107" s="40">
        <f>D106/D105</f>
        <v>0</v>
      </c>
      <c r="E107" s="40">
        <v>0</v>
      </c>
      <c r="F107" s="40">
        <f>F106/F105</f>
        <v>0</v>
      </c>
      <c r="G107" s="40">
        <f>G106/G105</f>
        <v>0</v>
      </c>
      <c r="H107" s="238" t="e">
        <f t="shared" si="58"/>
        <v>#DIV/0!</v>
      </c>
      <c r="I107" s="239" t="e">
        <f t="shared" si="59"/>
        <v>#DIV/0!</v>
      </c>
      <c r="J107" s="235" t="e">
        <f t="shared" si="60"/>
        <v>#DIV/0!</v>
      </c>
    </row>
    <row r="108" spans="2:10" ht="39" x14ac:dyDescent="0.25">
      <c r="B108" s="269">
        <v>18</v>
      </c>
      <c r="C108" s="10" t="s">
        <v>101</v>
      </c>
      <c r="D108" s="2">
        <v>1020</v>
      </c>
      <c r="E108" s="2">
        <v>394</v>
      </c>
      <c r="F108" s="2">
        <v>394</v>
      </c>
      <c r="G108" s="2">
        <v>394</v>
      </c>
      <c r="H108" s="238">
        <f t="shared" si="58"/>
        <v>100</v>
      </c>
      <c r="I108" s="239">
        <f t="shared" si="59"/>
        <v>100</v>
      </c>
      <c r="J108" s="235">
        <f t="shared" si="60"/>
        <v>38.627450980392162</v>
      </c>
    </row>
    <row r="109" spans="2:10" ht="51.75" x14ac:dyDescent="0.25">
      <c r="B109" s="269"/>
      <c r="C109" s="83" t="s">
        <v>102</v>
      </c>
      <c r="D109" s="43">
        <f t="shared" ref="D109:G109" si="61">D108/D7</f>
        <v>1</v>
      </c>
      <c r="E109" s="43">
        <f t="shared" si="61"/>
        <v>0.53532608695652173</v>
      </c>
      <c r="F109" s="43">
        <f t="shared" si="61"/>
        <v>0.54495159059474407</v>
      </c>
      <c r="G109" s="43">
        <f t="shared" si="61"/>
        <v>0.54120879120879117</v>
      </c>
      <c r="H109" s="238">
        <f>G109/F109*100</f>
        <v>99.313186813186817</v>
      </c>
      <c r="I109" s="239">
        <f>G109/E109*100</f>
        <v>101.09890109890109</v>
      </c>
      <c r="J109" s="235">
        <f>G109/D109*100</f>
        <v>54.120879120879117</v>
      </c>
    </row>
    <row r="110" spans="2:10" ht="39" x14ac:dyDescent="0.25">
      <c r="B110" s="269">
        <v>19</v>
      </c>
      <c r="C110" s="10" t="s">
        <v>103</v>
      </c>
      <c r="D110" s="55">
        <v>35.65</v>
      </c>
      <c r="E110" s="37">
        <v>3.4</v>
      </c>
      <c r="F110" s="37">
        <v>3.4</v>
      </c>
      <c r="G110" s="37">
        <v>3.4</v>
      </c>
      <c r="H110" s="238">
        <f t="shared" ref="H110:H111" si="62">G110/F110*100</f>
        <v>100</v>
      </c>
      <c r="I110" s="239">
        <f t="shared" ref="I110:I111" si="63">G110/E110*100</f>
        <v>100</v>
      </c>
      <c r="J110" s="235">
        <f t="shared" ref="J110:J111" si="64">G110/D110*100</f>
        <v>9.5371669004207575</v>
      </c>
    </row>
    <row r="111" spans="2:10" ht="51" x14ac:dyDescent="0.25">
      <c r="B111" s="269"/>
      <c r="C111" s="262" t="s">
        <v>104</v>
      </c>
      <c r="D111" s="11">
        <v>11.7</v>
      </c>
      <c r="E111" s="11">
        <v>1.51</v>
      </c>
      <c r="F111" s="11">
        <v>1.51</v>
      </c>
      <c r="G111" s="11">
        <v>1.51</v>
      </c>
      <c r="H111" s="238">
        <f t="shared" si="62"/>
        <v>100</v>
      </c>
      <c r="I111" s="239">
        <f t="shared" si="63"/>
        <v>100</v>
      </c>
      <c r="J111" s="235">
        <f t="shared" si="64"/>
        <v>12.905982905982908</v>
      </c>
    </row>
    <row r="112" spans="2:10" ht="77.25" x14ac:dyDescent="0.25">
      <c r="B112" s="269"/>
      <c r="C112" s="84" t="s">
        <v>105</v>
      </c>
      <c r="D112" s="44">
        <f t="shared" ref="D112:G112" si="65">D111/D110</f>
        <v>0.32819074333800841</v>
      </c>
      <c r="E112" s="44">
        <f t="shared" si="65"/>
        <v>0.44411764705882356</v>
      </c>
      <c r="F112" s="44">
        <f t="shared" si="65"/>
        <v>0.44411764705882356</v>
      </c>
      <c r="G112" s="44">
        <f t="shared" si="65"/>
        <v>0.44411764705882356</v>
      </c>
      <c r="H112" s="238">
        <f t="shared" ref="H112:H113" si="66">G112/F112*100</f>
        <v>100</v>
      </c>
      <c r="I112" s="239">
        <f t="shared" ref="I112:I113" si="67">G112/E112*100</f>
        <v>100</v>
      </c>
      <c r="J112" s="235">
        <f t="shared" ref="J112:J113" si="68">G112/D112*100</f>
        <v>135.32302664655606</v>
      </c>
    </row>
    <row r="113" spans="2:11" x14ac:dyDescent="0.25">
      <c r="B113" s="269">
        <v>20</v>
      </c>
      <c r="C113" s="10" t="s">
        <v>106</v>
      </c>
      <c r="D113" s="55">
        <v>32898</v>
      </c>
      <c r="E113" s="16">
        <v>62840.06</v>
      </c>
      <c r="F113" s="16">
        <v>62840.06</v>
      </c>
      <c r="G113" s="16">
        <v>62840.06</v>
      </c>
      <c r="H113" s="238">
        <f t="shared" si="66"/>
        <v>100</v>
      </c>
      <c r="I113" s="239">
        <f t="shared" si="67"/>
        <v>100</v>
      </c>
      <c r="J113" s="235">
        <f t="shared" si="68"/>
        <v>191.01483372849412</v>
      </c>
    </row>
    <row r="114" spans="2:11" ht="39" x14ac:dyDescent="0.25">
      <c r="B114" s="269"/>
      <c r="C114" s="10" t="s">
        <v>107</v>
      </c>
      <c r="D114" s="54">
        <v>30793</v>
      </c>
      <c r="E114" s="42">
        <v>15538.17</v>
      </c>
      <c r="F114" s="42">
        <v>15538.17</v>
      </c>
      <c r="G114" s="42">
        <v>15538.17</v>
      </c>
      <c r="H114" s="238">
        <f t="shared" ref="H114:H115" si="69">G114/F114*100</f>
        <v>100</v>
      </c>
      <c r="I114" s="239">
        <f t="shared" ref="I114:I115" si="70">G114/E114*100</f>
        <v>100</v>
      </c>
      <c r="J114" s="235">
        <f t="shared" ref="J114:J115" si="71">G114/D114*100</f>
        <v>50.460072094307151</v>
      </c>
    </row>
    <row r="115" spans="2:11" ht="51" x14ac:dyDescent="0.25">
      <c r="B115" s="269"/>
      <c r="C115" s="45" t="s">
        <v>108</v>
      </c>
      <c r="D115" s="44">
        <f t="shared" ref="D115:G115" si="72">D114/D113</f>
        <v>0.93601434737674027</v>
      </c>
      <c r="E115" s="44">
        <f t="shared" si="72"/>
        <v>0.24726535907190414</v>
      </c>
      <c r="F115" s="46">
        <f t="shared" si="72"/>
        <v>0.24726535907190414</v>
      </c>
      <c r="G115" s="46">
        <f t="shared" si="72"/>
        <v>0.24726535907190414</v>
      </c>
      <c r="H115" s="238">
        <f t="shared" si="69"/>
        <v>100</v>
      </c>
      <c r="I115" s="239">
        <f t="shared" si="70"/>
        <v>100</v>
      </c>
      <c r="J115" s="235">
        <f t="shared" si="71"/>
        <v>26.416834289440789</v>
      </c>
    </row>
    <row r="116" spans="2:11" ht="48.75" customHeight="1" x14ac:dyDescent="0.25">
      <c r="B116" s="269">
        <v>21</v>
      </c>
      <c r="C116" s="10" t="s">
        <v>109</v>
      </c>
      <c r="D116" s="55">
        <v>67</v>
      </c>
      <c r="E116" s="37">
        <v>36</v>
      </c>
      <c r="F116" s="11">
        <v>36</v>
      </c>
      <c r="G116" s="11">
        <v>36</v>
      </c>
      <c r="H116" s="238">
        <f t="shared" ref="H116:H123" si="73">G116/F116*100</f>
        <v>100</v>
      </c>
      <c r="I116" s="239">
        <f t="shared" ref="I116:I123" si="74">G116/E116*100</f>
        <v>100</v>
      </c>
      <c r="J116" s="235">
        <f t="shared" ref="J116:J123" si="75">G116/D116*100</f>
        <v>53.731343283582092</v>
      </c>
      <c r="K116" s="25"/>
    </row>
    <row r="117" spans="2:11" ht="30" customHeight="1" x14ac:dyDescent="0.25">
      <c r="B117" s="269"/>
      <c r="C117" s="10" t="s">
        <v>110</v>
      </c>
      <c r="D117" s="11">
        <v>41</v>
      </c>
      <c r="E117" s="11">
        <v>36</v>
      </c>
      <c r="F117" s="37">
        <v>36</v>
      </c>
      <c r="G117" s="37">
        <v>36</v>
      </c>
      <c r="H117" s="238">
        <f t="shared" si="73"/>
        <v>100</v>
      </c>
      <c r="I117" s="239">
        <f t="shared" si="74"/>
        <v>100</v>
      </c>
      <c r="J117" s="235">
        <f t="shared" si="75"/>
        <v>87.804878048780495</v>
      </c>
    </row>
    <row r="118" spans="2:11" ht="28.5" customHeight="1" x14ac:dyDescent="0.25">
      <c r="B118" s="269"/>
      <c r="C118" s="83" t="s">
        <v>111</v>
      </c>
      <c r="D118" s="44">
        <f t="shared" ref="D118:G118" si="76">D117/D116</f>
        <v>0.61194029850746268</v>
      </c>
      <c r="E118" s="47">
        <f t="shared" si="76"/>
        <v>1</v>
      </c>
      <c r="F118" s="47">
        <f t="shared" si="76"/>
        <v>1</v>
      </c>
      <c r="G118" s="47">
        <f t="shared" si="76"/>
        <v>1</v>
      </c>
      <c r="H118" s="238">
        <f t="shared" si="73"/>
        <v>100</v>
      </c>
      <c r="I118" s="239">
        <f t="shared" si="74"/>
        <v>100</v>
      </c>
      <c r="J118" s="235">
        <f t="shared" si="75"/>
        <v>163.41463414634148</v>
      </c>
    </row>
    <row r="119" spans="2:11" ht="29.25" customHeight="1" x14ac:dyDescent="0.25">
      <c r="B119" s="269">
        <v>22</v>
      </c>
      <c r="C119" s="10" t="s">
        <v>112</v>
      </c>
      <c r="D119" s="48">
        <v>4640</v>
      </c>
      <c r="E119" s="48">
        <v>3241</v>
      </c>
      <c r="F119" s="48">
        <v>2000</v>
      </c>
      <c r="G119" s="184">
        <v>3241</v>
      </c>
      <c r="H119" s="238">
        <f t="shared" si="73"/>
        <v>162.05000000000001</v>
      </c>
      <c r="I119" s="239">
        <f t="shared" si="74"/>
        <v>100</v>
      </c>
      <c r="J119" s="235">
        <f t="shared" si="75"/>
        <v>69.849137931034477</v>
      </c>
    </row>
    <row r="120" spans="2:11" ht="42.75" customHeight="1" x14ac:dyDescent="0.25">
      <c r="B120" s="269"/>
      <c r="C120" s="10" t="s">
        <v>113</v>
      </c>
      <c r="D120" s="49">
        <v>289</v>
      </c>
      <c r="E120" s="49">
        <v>498</v>
      </c>
      <c r="F120" s="49">
        <v>150</v>
      </c>
      <c r="G120" s="185">
        <v>498</v>
      </c>
      <c r="H120" s="238">
        <f t="shared" si="73"/>
        <v>332</v>
      </c>
      <c r="I120" s="239">
        <f t="shared" si="74"/>
        <v>100</v>
      </c>
      <c r="J120" s="235">
        <f t="shared" si="75"/>
        <v>172.31833910034601</v>
      </c>
    </row>
    <row r="121" spans="2:11" ht="41.25" customHeight="1" x14ac:dyDescent="0.25">
      <c r="B121" s="269"/>
      <c r="C121" s="83" t="s">
        <v>114</v>
      </c>
      <c r="D121" s="44">
        <f t="shared" ref="D121:G121" si="77">D120/D7</f>
        <v>0.28333333333333333</v>
      </c>
      <c r="E121" s="44">
        <f t="shared" si="77"/>
        <v>0.67663043478260865</v>
      </c>
      <c r="F121" s="44">
        <f t="shared" si="77"/>
        <v>0.2074688796680498</v>
      </c>
      <c r="G121" s="44">
        <f t="shared" si="77"/>
        <v>0.68406593406593408</v>
      </c>
      <c r="H121" s="238">
        <f t="shared" si="73"/>
        <v>329.7197802197802</v>
      </c>
      <c r="I121" s="239">
        <f t="shared" si="74"/>
        <v>101.09890109890112</v>
      </c>
      <c r="J121" s="235">
        <f t="shared" si="75"/>
        <v>241.43503555268265</v>
      </c>
    </row>
    <row r="122" spans="2:11" ht="39.75" customHeight="1" x14ac:dyDescent="0.25">
      <c r="B122" s="269">
        <v>23</v>
      </c>
      <c r="C122" s="10" t="s">
        <v>115</v>
      </c>
      <c r="D122" s="37">
        <v>152</v>
      </c>
      <c r="E122" s="37">
        <v>350</v>
      </c>
      <c r="F122" s="37">
        <v>349</v>
      </c>
      <c r="G122" s="186">
        <v>350</v>
      </c>
      <c r="H122" s="238">
        <f t="shared" si="73"/>
        <v>100.2865329512894</v>
      </c>
      <c r="I122" s="239">
        <f t="shared" si="74"/>
        <v>100</v>
      </c>
      <c r="J122" s="235">
        <f t="shared" si="75"/>
        <v>230.26315789473685</v>
      </c>
    </row>
    <row r="123" spans="2:11" ht="51" customHeight="1" x14ac:dyDescent="0.25">
      <c r="B123" s="269"/>
      <c r="C123" s="1" t="s">
        <v>116</v>
      </c>
      <c r="D123" s="69">
        <f>D122/D7</f>
        <v>0.14901960784313725</v>
      </c>
      <c r="E123" s="265">
        <f>E122/E7</f>
        <v>0.47554347826086957</v>
      </c>
      <c r="F123" s="69">
        <f>F122/F7</f>
        <v>0.48271092669432919</v>
      </c>
      <c r="G123" s="50">
        <f>G122/G7</f>
        <v>0.48076923076923078</v>
      </c>
      <c r="H123" s="238">
        <f t="shared" si="73"/>
        <v>99.597751818382193</v>
      </c>
      <c r="I123" s="239">
        <f t="shared" si="74"/>
        <v>101.09890109890109</v>
      </c>
      <c r="J123" s="235">
        <f t="shared" si="75"/>
        <v>322.62145748987854</v>
      </c>
    </row>
    <row r="124" spans="2:11" x14ac:dyDescent="0.25">
      <c r="B124" s="51"/>
      <c r="C124" s="51"/>
      <c r="D124" s="56"/>
      <c r="E124" s="52"/>
      <c r="F124" s="52"/>
      <c r="G124" s="52"/>
      <c r="H124" s="56"/>
      <c r="I124" s="56"/>
      <c r="J124" s="56"/>
    </row>
    <row r="125" spans="2:11" x14ac:dyDescent="0.25">
      <c r="B125" s="51"/>
      <c r="C125" s="51" t="s">
        <v>424</v>
      </c>
      <c r="D125" s="56"/>
      <c r="E125" s="52"/>
      <c r="F125" s="52"/>
      <c r="G125" s="52"/>
      <c r="H125" s="56"/>
      <c r="I125" s="56"/>
      <c r="J125" s="56"/>
    </row>
    <row r="126" spans="2:11" x14ac:dyDescent="0.25">
      <c r="B126" s="51"/>
      <c r="C126" s="51" t="s">
        <v>117</v>
      </c>
      <c r="D126" s="56"/>
      <c r="E126" s="52"/>
      <c r="F126" s="52"/>
      <c r="G126" s="52" t="s">
        <v>18</v>
      </c>
      <c r="H126" s="56"/>
      <c r="I126" s="56"/>
      <c r="J126" s="56"/>
    </row>
    <row r="127" spans="2:11" x14ac:dyDescent="0.25">
      <c r="B127" s="51"/>
      <c r="C127" s="51" t="s">
        <v>118</v>
      </c>
      <c r="D127" s="56"/>
      <c r="E127" s="52"/>
      <c r="F127" s="52"/>
      <c r="G127" s="52"/>
      <c r="H127" s="56"/>
      <c r="I127" s="56"/>
      <c r="J127" s="56"/>
    </row>
    <row r="128" spans="2:11" x14ac:dyDescent="0.25">
      <c r="B128" s="51"/>
      <c r="C128" s="51" t="s">
        <v>119</v>
      </c>
      <c r="D128" s="56"/>
      <c r="E128" s="52"/>
      <c r="F128" s="52"/>
      <c r="G128" s="52"/>
      <c r="H128" s="56"/>
      <c r="I128" s="56"/>
      <c r="J128" s="56"/>
    </row>
    <row r="129" spans="2:10" x14ac:dyDescent="0.25">
      <c r="B129" s="51"/>
      <c r="C129" s="51"/>
      <c r="D129" s="56"/>
      <c r="E129" s="52"/>
      <c r="F129" s="52"/>
      <c r="G129" s="52"/>
      <c r="H129" s="56"/>
      <c r="I129" s="56"/>
      <c r="J129" s="56"/>
    </row>
    <row r="130" spans="2:10" x14ac:dyDescent="0.25">
      <c r="B130" s="51"/>
      <c r="C130" s="51"/>
      <c r="D130" s="56"/>
      <c r="E130" s="52"/>
      <c r="F130" s="52"/>
      <c r="G130" s="52"/>
      <c r="H130" s="56"/>
      <c r="I130" s="56"/>
      <c r="J130" s="56"/>
    </row>
    <row r="131" spans="2:10" x14ac:dyDescent="0.25">
      <c r="B131" s="51"/>
      <c r="C131" s="51"/>
      <c r="D131" s="56"/>
      <c r="E131" s="52"/>
      <c r="F131" s="52"/>
      <c r="G131" s="52"/>
      <c r="H131" s="56"/>
      <c r="I131" s="56"/>
      <c r="J131" s="56"/>
    </row>
    <row r="132" spans="2:10" x14ac:dyDescent="0.25">
      <c r="B132" s="51"/>
      <c r="C132" s="51"/>
      <c r="D132" s="56"/>
      <c r="E132" s="52"/>
      <c r="F132" s="52"/>
      <c r="G132" s="52"/>
      <c r="H132" s="56"/>
      <c r="I132" s="56"/>
      <c r="J132" s="56"/>
    </row>
    <row r="133" spans="2:10" x14ac:dyDescent="0.25">
      <c r="B133" s="51"/>
      <c r="C133" s="51"/>
      <c r="D133" s="56"/>
      <c r="E133" s="52"/>
      <c r="F133" s="52"/>
      <c r="G133" s="52"/>
      <c r="H133" s="56"/>
      <c r="I133" s="56"/>
      <c r="J133" s="56"/>
    </row>
    <row r="134" spans="2:10" x14ac:dyDescent="0.25">
      <c r="B134" s="51"/>
      <c r="C134" s="51"/>
      <c r="D134" s="56"/>
      <c r="E134" s="52"/>
      <c r="F134" s="52"/>
      <c r="G134" s="52"/>
      <c r="H134" s="56"/>
      <c r="I134" s="56"/>
      <c r="J134" s="56"/>
    </row>
    <row r="135" spans="2:10" x14ac:dyDescent="0.25">
      <c r="B135" s="51"/>
      <c r="C135" s="51"/>
      <c r="D135" s="56"/>
      <c r="E135" s="52"/>
      <c r="F135" s="52"/>
      <c r="G135" s="52"/>
      <c r="H135" s="56"/>
      <c r="I135" s="56"/>
      <c r="J135" s="56"/>
    </row>
    <row r="136" spans="2:10" x14ac:dyDescent="0.25">
      <c r="B136" s="51"/>
      <c r="C136" s="51"/>
      <c r="D136" s="56"/>
      <c r="E136" s="52"/>
      <c r="F136" s="52"/>
      <c r="G136" s="52"/>
      <c r="H136" s="56"/>
      <c r="I136" s="56"/>
      <c r="J136" s="56"/>
    </row>
    <row r="137" spans="2:10" x14ac:dyDescent="0.25">
      <c r="B137" s="51"/>
      <c r="C137" s="51"/>
      <c r="D137" s="56"/>
      <c r="E137" s="52"/>
      <c r="F137" s="52"/>
      <c r="G137" s="52"/>
      <c r="H137" s="56"/>
      <c r="I137" s="56"/>
      <c r="J137" s="56"/>
    </row>
    <row r="138" spans="2:10" x14ac:dyDescent="0.25">
      <c r="B138" s="51"/>
      <c r="C138" s="51"/>
      <c r="D138" s="56"/>
      <c r="E138" s="52"/>
      <c r="F138" s="52"/>
      <c r="G138" s="52"/>
      <c r="H138" s="56"/>
      <c r="I138" s="56"/>
      <c r="J138" s="56"/>
    </row>
    <row r="139" spans="2:10" x14ac:dyDescent="0.25">
      <c r="B139" s="51"/>
      <c r="C139" s="51"/>
      <c r="D139" s="56"/>
      <c r="E139" s="52"/>
      <c r="F139" s="52"/>
      <c r="G139" s="52"/>
      <c r="H139" s="56"/>
      <c r="I139" s="56"/>
      <c r="J139" s="56"/>
    </row>
    <row r="140" spans="2:10" x14ac:dyDescent="0.25">
      <c r="B140" s="51"/>
      <c r="C140" s="51"/>
      <c r="D140" s="56"/>
      <c r="E140" s="52"/>
      <c r="F140" s="52"/>
      <c r="G140" s="52"/>
      <c r="H140" s="56"/>
      <c r="I140" s="56"/>
      <c r="J140" s="56"/>
    </row>
    <row r="141" spans="2:10" x14ac:dyDescent="0.25">
      <c r="B141" s="51"/>
      <c r="C141" s="51"/>
      <c r="D141" s="56"/>
      <c r="E141" s="52"/>
      <c r="F141" s="52"/>
      <c r="G141" s="52"/>
      <c r="H141" s="56"/>
      <c r="I141" s="56"/>
      <c r="J141" s="56"/>
    </row>
    <row r="142" spans="2:10" x14ac:dyDescent="0.25">
      <c r="B142" s="51"/>
      <c r="C142" s="51"/>
      <c r="D142" s="56"/>
      <c r="E142" s="52"/>
      <c r="F142" s="52"/>
      <c r="G142" s="52"/>
      <c r="H142" s="56"/>
      <c r="I142" s="56"/>
      <c r="J142" s="56"/>
    </row>
    <row r="143" spans="2:10" x14ac:dyDescent="0.25">
      <c r="B143" s="51"/>
      <c r="C143" s="51"/>
      <c r="D143" s="56"/>
      <c r="E143" s="52"/>
      <c r="F143" s="52"/>
      <c r="G143" s="52"/>
      <c r="H143" s="56"/>
      <c r="I143" s="56"/>
      <c r="J143" s="56"/>
    </row>
    <row r="144" spans="2:10" x14ac:dyDescent="0.25">
      <c r="B144" s="51"/>
      <c r="C144" s="51"/>
      <c r="D144" s="56"/>
      <c r="E144" s="52"/>
      <c r="F144" s="52"/>
      <c r="G144" s="52"/>
      <c r="H144" s="56"/>
      <c r="I144" s="56"/>
      <c r="J144" s="56"/>
    </row>
    <row r="145" spans="2:10" x14ac:dyDescent="0.25">
      <c r="B145" s="51"/>
      <c r="C145" s="51"/>
      <c r="D145" s="56"/>
      <c r="E145" s="52"/>
      <c r="F145" s="52"/>
      <c r="G145" s="52"/>
      <c r="H145" s="56"/>
      <c r="I145" s="56"/>
      <c r="J145" s="56"/>
    </row>
    <row r="146" spans="2:10" x14ac:dyDescent="0.25">
      <c r="B146" s="51"/>
      <c r="C146" s="51"/>
      <c r="D146" s="56"/>
      <c r="E146" s="52"/>
      <c r="F146" s="52"/>
      <c r="G146" s="52"/>
      <c r="H146" s="56"/>
      <c r="I146" s="56"/>
      <c r="J146" s="56"/>
    </row>
    <row r="147" spans="2:10" x14ac:dyDescent="0.25">
      <c r="B147" s="51"/>
      <c r="C147" s="51"/>
      <c r="D147" s="56"/>
      <c r="E147" s="52"/>
      <c r="F147" s="52"/>
      <c r="G147" s="52"/>
      <c r="H147" s="56"/>
      <c r="I147" s="56"/>
      <c r="J147" s="56"/>
    </row>
    <row r="148" spans="2:10" x14ac:dyDescent="0.25">
      <c r="B148" s="51"/>
      <c r="C148" s="51"/>
      <c r="D148" s="56"/>
      <c r="E148" s="52"/>
      <c r="F148" s="52"/>
      <c r="G148" s="52"/>
      <c r="H148" s="56"/>
      <c r="I148" s="56"/>
      <c r="J148" s="56"/>
    </row>
    <row r="149" spans="2:10" x14ac:dyDescent="0.25">
      <c r="B149" s="51"/>
      <c r="C149" s="51"/>
      <c r="D149" s="56"/>
      <c r="E149" s="52"/>
      <c r="F149" s="52"/>
      <c r="G149" s="52"/>
      <c r="H149" s="56"/>
      <c r="I149" s="56"/>
      <c r="J149" s="56"/>
    </row>
    <row r="150" spans="2:10" x14ac:dyDescent="0.25">
      <c r="B150" s="51"/>
      <c r="C150" s="51"/>
      <c r="D150" s="56"/>
      <c r="E150" s="52"/>
      <c r="F150" s="52"/>
      <c r="G150" s="52"/>
      <c r="H150" s="56"/>
      <c r="I150" s="56"/>
      <c r="J150" s="56"/>
    </row>
    <row r="151" spans="2:10" x14ac:dyDescent="0.25">
      <c r="B151" s="51"/>
      <c r="C151" s="51"/>
      <c r="D151" s="56"/>
      <c r="E151" s="52"/>
      <c r="F151" s="52"/>
      <c r="G151" s="52"/>
      <c r="H151" s="56"/>
      <c r="I151" s="56"/>
      <c r="J151" s="56"/>
    </row>
    <row r="152" spans="2:10" x14ac:dyDescent="0.25">
      <c r="B152" s="51"/>
      <c r="C152" s="51"/>
      <c r="D152" s="56"/>
      <c r="E152" s="52"/>
      <c r="F152" s="52"/>
      <c r="G152" s="52"/>
      <c r="H152" s="56"/>
      <c r="I152" s="56"/>
      <c r="J152" s="56"/>
    </row>
    <row r="153" spans="2:10" x14ac:dyDescent="0.25">
      <c r="B153" s="51"/>
      <c r="C153" s="51"/>
      <c r="D153" s="56"/>
      <c r="E153" s="52"/>
      <c r="F153" s="52"/>
      <c r="G153" s="52"/>
      <c r="H153" s="56"/>
      <c r="I153" s="56"/>
      <c r="J153" s="56"/>
    </row>
    <row r="154" spans="2:10" x14ac:dyDescent="0.25">
      <c r="B154" s="51"/>
      <c r="C154" s="51"/>
      <c r="D154" s="56"/>
      <c r="E154" s="52"/>
      <c r="F154" s="52"/>
      <c r="G154" s="52"/>
      <c r="H154" s="56"/>
      <c r="I154" s="56"/>
      <c r="J154" s="56"/>
    </row>
    <row r="155" spans="2:10" x14ac:dyDescent="0.25">
      <c r="B155" s="51"/>
      <c r="C155" s="51"/>
      <c r="D155" s="56"/>
      <c r="E155" s="52"/>
      <c r="F155" s="52"/>
      <c r="G155" s="52"/>
      <c r="H155" s="56"/>
      <c r="I155" s="56"/>
      <c r="J155" s="56"/>
    </row>
    <row r="156" spans="2:10" x14ac:dyDescent="0.25">
      <c r="B156" s="51"/>
      <c r="C156" s="51"/>
      <c r="D156" s="56"/>
      <c r="E156" s="52"/>
      <c r="F156" s="52"/>
      <c r="G156" s="52"/>
      <c r="H156" s="56"/>
      <c r="I156" s="56"/>
      <c r="J156" s="56"/>
    </row>
    <row r="157" spans="2:10" x14ac:dyDescent="0.25">
      <c r="B157" s="51"/>
      <c r="C157" s="51"/>
      <c r="D157" s="56"/>
      <c r="E157" s="52"/>
      <c r="F157" s="52"/>
      <c r="G157" s="52"/>
      <c r="H157" s="56"/>
      <c r="I157" s="56"/>
      <c r="J157" s="56"/>
    </row>
    <row r="158" spans="2:10" x14ac:dyDescent="0.25">
      <c r="B158" s="51"/>
      <c r="C158" s="51"/>
      <c r="D158" s="56"/>
      <c r="E158" s="52"/>
      <c r="F158" s="52"/>
      <c r="G158" s="52"/>
      <c r="H158" s="56"/>
      <c r="I158" s="56"/>
      <c r="J158" s="56"/>
    </row>
    <row r="159" spans="2:10" x14ac:dyDescent="0.25">
      <c r="B159" s="51"/>
      <c r="C159" s="51"/>
      <c r="D159" s="56"/>
      <c r="E159" s="52"/>
      <c r="F159" s="52"/>
      <c r="G159" s="52"/>
      <c r="H159" s="56"/>
      <c r="I159" s="56"/>
      <c r="J159" s="56"/>
    </row>
    <row r="160" spans="2:10" x14ac:dyDescent="0.25">
      <c r="B160" s="51"/>
      <c r="C160" s="51"/>
      <c r="D160" s="56"/>
      <c r="E160" s="52"/>
      <c r="F160" s="52"/>
      <c r="G160" s="52"/>
      <c r="H160" s="56"/>
      <c r="I160" s="56"/>
      <c r="J160" s="56"/>
    </row>
    <row r="161" spans="2:10" x14ac:dyDescent="0.25">
      <c r="B161" s="51"/>
      <c r="C161" s="51"/>
      <c r="D161" s="56"/>
      <c r="E161" s="52"/>
      <c r="F161" s="52"/>
      <c r="G161" s="52"/>
      <c r="H161" s="56"/>
      <c r="I161" s="56"/>
      <c r="J161" s="56"/>
    </row>
    <row r="162" spans="2:10" x14ac:dyDescent="0.25">
      <c r="B162" s="51"/>
      <c r="C162" s="51"/>
      <c r="D162" s="56"/>
      <c r="E162" s="52"/>
      <c r="F162" s="52"/>
      <c r="G162" s="52"/>
      <c r="H162" s="56"/>
      <c r="I162" s="56"/>
      <c r="J162" s="56"/>
    </row>
    <row r="163" spans="2:10" x14ac:dyDescent="0.25">
      <c r="B163" s="51"/>
      <c r="C163" s="51"/>
      <c r="D163" s="56"/>
      <c r="E163" s="52"/>
      <c r="F163" s="52"/>
      <c r="G163" s="52"/>
      <c r="H163" s="56"/>
      <c r="I163" s="56"/>
      <c r="J163" s="56"/>
    </row>
    <row r="164" spans="2:10" x14ac:dyDescent="0.25">
      <c r="B164" s="51"/>
      <c r="C164" s="51"/>
      <c r="D164" s="56"/>
      <c r="E164" s="52"/>
      <c r="F164" s="52"/>
      <c r="G164" s="52"/>
      <c r="H164" s="56"/>
      <c r="I164" s="56"/>
      <c r="J164" s="56"/>
    </row>
    <row r="165" spans="2:10" x14ac:dyDescent="0.25">
      <c r="B165" s="51"/>
      <c r="C165" s="51"/>
      <c r="D165" s="56"/>
      <c r="E165" s="52"/>
      <c r="F165" s="52"/>
      <c r="G165" s="52"/>
      <c r="H165" s="56"/>
      <c r="I165" s="56"/>
      <c r="J165" s="56"/>
    </row>
    <row r="166" spans="2:10" x14ac:dyDescent="0.25">
      <c r="B166" s="51"/>
      <c r="C166" s="51"/>
      <c r="D166" s="56"/>
      <c r="E166" s="52"/>
      <c r="F166" s="52"/>
      <c r="G166" s="52"/>
      <c r="H166" s="56"/>
      <c r="I166" s="56"/>
      <c r="J166" s="56"/>
    </row>
    <row r="167" spans="2:10" x14ac:dyDescent="0.25">
      <c r="B167" s="51"/>
      <c r="C167" s="51"/>
      <c r="D167" s="56"/>
      <c r="E167" s="52"/>
      <c r="F167" s="52"/>
      <c r="G167" s="52"/>
      <c r="H167" s="56"/>
      <c r="I167" s="56"/>
      <c r="J167" s="56"/>
    </row>
    <row r="168" spans="2:10" x14ac:dyDescent="0.25">
      <c r="B168" s="51"/>
      <c r="C168" s="51"/>
      <c r="D168" s="56"/>
      <c r="E168" s="52"/>
      <c r="F168" s="52"/>
      <c r="G168" s="52"/>
      <c r="H168" s="56"/>
      <c r="I168" s="56"/>
      <c r="J168" s="56"/>
    </row>
    <row r="169" spans="2:10" x14ac:dyDescent="0.25">
      <c r="B169" s="51"/>
      <c r="C169" s="51"/>
      <c r="D169" s="56"/>
      <c r="E169" s="52"/>
      <c r="F169" s="52"/>
      <c r="G169" s="52"/>
      <c r="H169" s="56"/>
      <c r="I169" s="56"/>
      <c r="J169" s="56"/>
    </row>
    <row r="170" spans="2:10" x14ac:dyDescent="0.25">
      <c r="B170" s="51"/>
      <c r="C170" s="51"/>
      <c r="D170" s="56"/>
      <c r="E170" s="52"/>
      <c r="F170" s="52"/>
      <c r="G170" s="52"/>
      <c r="H170" s="56"/>
      <c r="I170" s="56"/>
      <c r="J170" s="56"/>
    </row>
    <row r="171" spans="2:10" x14ac:dyDescent="0.25">
      <c r="B171" s="51"/>
      <c r="C171" s="51"/>
      <c r="D171" s="56"/>
      <c r="E171" s="52"/>
      <c r="F171" s="52"/>
      <c r="G171" s="52"/>
      <c r="H171" s="56"/>
      <c r="I171" s="56"/>
      <c r="J171" s="56"/>
    </row>
    <row r="172" spans="2:10" x14ac:dyDescent="0.25">
      <c r="B172" s="51"/>
      <c r="C172" s="51"/>
      <c r="D172" s="56"/>
      <c r="E172" s="52"/>
      <c r="F172" s="52"/>
      <c r="G172" s="52"/>
      <c r="H172" s="56"/>
      <c r="I172" s="56"/>
      <c r="J172" s="56"/>
    </row>
    <row r="173" spans="2:10" x14ac:dyDescent="0.25">
      <c r="B173" s="51"/>
      <c r="C173" s="51"/>
      <c r="D173" s="56"/>
      <c r="E173" s="52"/>
      <c r="F173" s="52"/>
      <c r="G173" s="52"/>
      <c r="H173" s="56"/>
      <c r="I173" s="56"/>
      <c r="J173" s="56"/>
    </row>
    <row r="174" spans="2:10" x14ac:dyDescent="0.25">
      <c r="B174" s="51"/>
      <c r="C174" s="51"/>
      <c r="D174" s="56"/>
      <c r="E174" s="52"/>
      <c r="F174" s="52"/>
      <c r="G174" s="52"/>
      <c r="H174" s="56"/>
      <c r="I174" s="56"/>
      <c r="J174" s="56"/>
    </row>
    <row r="175" spans="2:10" x14ac:dyDescent="0.25">
      <c r="B175" s="51"/>
      <c r="C175" s="51"/>
      <c r="D175" s="56"/>
      <c r="E175" s="52"/>
      <c r="F175" s="52"/>
      <c r="G175" s="52"/>
      <c r="H175" s="56"/>
      <c r="I175" s="56"/>
      <c r="J175" s="56"/>
    </row>
    <row r="176" spans="2:10" x14ac:dyDescent="0.25">
      <c r="B176" s="51"/>
      <c r="C176" s="51"/>
      <c r="D176" s="56"/>
      <c r="E176" s="52"/>
      <c r="F176" s="52"/>
      <c r="G176" s="52"/>
      <c r="H176" s="56"/>
      <c r="I176" s="56"/>
      <c r="J176" s="56"/>
    </row>
    <row r="177" spans="2:10" x14ac:dyDescent="0.25">
      <c r="B177" s="51"/>
      <c r="C177" s="51"/>
      <c r="D177" s="56"/>
      <c r="E177" s="52"/>
      <c r="F177" s="52"/>
      <c r="G177" s="52"/>
      <c r="H177" s="56"/>
      <c r="I177" s="56"/>
      <c r="J177" s="56"/>
    </row>
    <row r="178" spans="2:10" x14ac:dyDescent="0.25">
      <c r="B178" s="51"/>
      <c r="C178" s="51"/>
      <c r="D178" s="56"/>
      <c r="E178" s="52"/>
      <c r="F178" s="52"/>
      <c r="G178" s="52"/>
      <c r="H178" s="56"/>
      <c r="I178" s="56"/>
      <c r="J178" s="56"/>
    </row>
    <row r="179" spans="2:10" x14ac:dyDescent="0.25">
      <c r="B179" s="51"/>
      <c r="C179" s="51"/>
      <c r="D179" s="56"/>
      <c r="E179" s="52"/>
      <c r="F179" s="52"/>
      <c r="G179" s="52"/>
      <c r="H179" s="56"/>
      <c r="I179" s="56"/>
      <c r="J179" s="56"/>
    </row>
    <row r="180" spans="2:10" x14ac:dyDescent="0.25">
      <c r="B180" s="51"/>
      <c r="C180" s="51"/>
      <c r="D180" s="56"/>
      <c r="E180" s="52"/>
      <c r="F180" s="52"/>
      <c r="G180" s="52"/>
      <c r="H180" s="56"/>
      <c r="I180" s="56"/>
      <c r="J180" s="56"/>
    </row>
    <row r="181" spans="2:10" x14ac:dyDescent="0.25">
      <c r="B181" s="51"/>
      <c r="C181" s="51"/>
      <c r="D181" s="56"/>
      <c r="E181" s="52"/>
      <c r="F181" s="52"/>
      <c r="G181" s="52"/>
      <c r="H181" s="56"/>
      <c r="I181" s="56"/>
      <c r="J181" s="56"/>
    </row>
    <row r="182" spans="2:10" x14ac:dyDescent="0.25">
      <c r="B182" s="51"/>
      <c r="C182" s="51"/>
      <c r="D182" s="56"/>
      <c r="E182" s="52"/>
      <c r="F182" s="52"/>
      <c r="G182" s="52"/>
      <c r="H182" s="56"/>
      <c r="I182" s="56"/>
      <c r="J182" s="56"/>
    </row>
    <row r="183" spans="2:10" x14ac:dyDescent="0.25">
      <c r="B183" s="51"/>
      <c r="C183" s="51"/>
      <c r="D183" s="56"/>
      <c r="E183" s="52"/>
      <c r="F183" s="52"/>
      <c r="G183" s="52"/>
      <c r="H183" s="56"/>
      <c r="I183" s="56"/>
      <c r="J183" s="56"/>
    </row>
    <row r="184" spans="2:10" x14ac:dyDescent="0.25">
      <c r="B184" s="51"/>
      <c r="C184" s="51"/>
      <c r="D184" s="56"/>
      <c r="E184" s="52"/>
      <c r="F184" s="52"/>
      <c r="G184" s="52"/>
      <c r="H184" s="56"/>
      <c r="I184" s="56"/>
      <c r="J184" s="56"/>
    </row>
    <row r="185" spans="2:10" x14ac:dyDescent="0.25">
      <c r="B185" s="51"/>
      <c r="C185" s="51"/>
      <c r="D185" s="56"/>
      <c r="E185" s="52"/>
      <c r="F185" s="52"/>
      <c r="G185" s="52"/>
      <c r="H185" s="56"/>
      <c r="I185" s="56"/>
      <c r="J185" s="56"/>
    </row>
    <row r="186" spans="2:10" x14ac:dyDescent="0.25">
      <c r="B186" s="51"/>
      <c r="C186" s="51"/>
      <c r="D186" s="56"/>
      <c r="E186" s="52"/>
      <c r="F186" s="52"/>
      <c r="G186" s="52"/>
      <c r="H186" s="56"/>
      <c r="I186" s="56"/>
      <c r="J186" s="56"/>
    </row>
    <row r="187" spans="2:10" x14ac:dyDescent="0.25">
      <c r="B187" s="51"/>
      <c r="C187" s="51"/>
      <c r="D187" s="56"/>
      <c r="E187" s="52"/>
      <c r="F187" s="52"/>
      <c r="G187" s="52"/>
      <c r="H187" s="56"/>
      <c r="I187" s="56"/>
      <c r="J187" s="56"/>
    </row>
    <row r="188" spans="2:10" x14ac:dyDescent="0.25">
      <c r="B188" s="51"/>
      <c r="C188" s="51"/>
      <c r="D188" s="56"/>
      <c r="E188" s="52"/>
      <c r="F188" s="52"/>
      <c r="G188" s="52"/>
      <c r="H188" s="56"/>
      <c r="I188" s="56"/>
      <c r="J188" s="56"/>
    </row>
    <row r="189" spans="2:10" x14ac:dyDescent="0.25">
      <c r="B189" s="51"/>
      <c r="C189" s="51"/>
      <c r="D189" s="56"/>
      <c r="E189" s="52"/>
      <c r="F189" s="52"/>
      <c r="G189" s="52"/>
      <c r="H189" s="56"/>
      <c r="I189" s="56"/>
      <c r="J189" s="56"/>
    </row>
    <row r="190" spans="2:10" x14ac:dyDescent="0.25">
      <c r="B190" s="51"/>
      <c r="C190" s="51"/>
      <c r="D190" s="56"/>
      <c r="E190" s="52"/>
      <c r="F190" s="52"/>
      <c r="G190" s="52"/>
      <c r="H190" s="56"/>
      <c r="I190" s="56"/>
      <c r="J190" s="56"/>
    </row>
    <row r="191" spans="2:10" x14ac:dyDescent="0.25">
      <c r="B191" s="51"/>
      <c r="C191" s="51"/>
      <c r="D191" s="56"/>
      <c r="E191" s="52"/>
      <c r="F191" s="52"/>
      <c r="G191" s="52"/>
      <c r="H191" s="56"/>
      <c r="I191" s="56"/>
      <c r="J191" s="56"/>
    </row>
    <row r="192" spans="2:10" x14ac:dyDescent="0.25">
      <c r="B192" s="51"/>
      <c r="C192" s="51"/>
      <c r="D192" s="56"/>
      <c r="E192" s="52"/>
      <c r="F192" s="52"/>
      <c r="G192" s="52"/>
      <c r="H192" s="56"/>
      <c r="I192" s="56"/>
      <c r="J192" s="56"/>
    </row>
    <row r="193" spans="2:10" x14ac:dyDescent="0.25">
      <c r="B193" s="51"/>
      <c r="C193" s="51"/>
      <c r="D193" s="56"/>
      <c r="E193" s="52"/>
      <c r="F193" s="52"/>
      <c r="G193" s="52"/>
      <c r="H193" s="56"/>
      <c r="I193" s="56"/>
      <c r="J193" s="56"/>
    </row>
    <row r="194" spans="2:10" x14ac:dyDescent="0.25">
      <c r="B194" s="51"/>
      <c r="C194" s="51"/>
      <c r="D194" s="56"/>
      <c r="E194" s="52"/>
      <c r="F194" s="52"/>
      <c r="G194" s="52"/>
      <c r="H194" s="56"/>
      <c r="I194" s="56"/>
      <c r="J194" s="56"/>
    </row>
    <row r="195" spans="2:10" x14ac:dyDescent="0.25">
      <c r="B195" s="51"/>
      <c r="C195" s="51"/>
      <c r="D195" s="56"/>
      <c r="E195" s="52"/>
      <c r="F195" s="52"/>
      <c r="G195" s="52"/>
      <c r="H195" s="56"/>
      <c r="I195" s="56"/>
      <c r="J195" s="56"/>
    </row>
    <row r="196" spans="2:10" x14ac:dyDescent="0.25">
      <c r="B196" s="51"/>
      <c r="C196" s="51"/>
      <c r="D196" s="56"/>
      <c r="E196" s="52"/>
      <c r="F196" s="52"/>
      <c r="G196" s="52"/>
      <c r="H196" s="56"/>
      <c r="I196" s="56"/>
      <c r="J196" s="56"/>
    </row>
    <row r="197" spans="2:10" x14ac:dyDescent="0.25">
      <c r="B197" s="51"/>
      <c r="C197" s="51"/>
      <c r="D197" s="56"/>
      <c r="E197" s="52"/>
      <c r="F197" s="52"/>
      <c r="G197" s="52"/>
      <c r="H197" s="56"/>
      <c r="I197" s="56"/>
      <c r="J197" s="56"/>
    </row>
    <row r="198" spans="2:10" x14ac:dyDescent="0.25">
      <c r="B198" s="51"/>
      <c r="C198" s="51"/>
      <c r="D198" s="56"/>
      <c r="E198" s="52"/>
      <c r="F198" s="52"/>
      <c r="G198" s="52"/>
      <c r="H198" s="56"/>
      <c r="I198" s="56"/>
      <c r="J198" s="56"/>
    </row>
    <row r="199" spans="2:10" x14ac:dyDescent="0.25">
      <c r="B199" s="51"/>
      <c r="C199" s="51"/>
      <c r="D199" s="56"/>
      <c r="E199" s="52"/>
      <c r="F199" s="52"/>
      <c r="G199" s="52"/>
      <c r="H199" s="56"/>
      <c r="I199" s="56"/>
      <c r="J199" s="56"/>
    </row>
    <row r="200" spans="2:10" x14ac:dyDescent="0.25">
      <c r="B200" s="51"/>
      <c r="C200" s="51"/>
      <c r="D200" s="56"/>
      <c r="E200" s="52"/>
      <c r="F200" s="52"/>
      <c r="G200" s="52"/>
      <c r="H200" s="56"/>
      <c r="I200" s="56"/>
      <c r="J200" s="56"/>
    </row>
    <row r="201" spans="2:10" x14ac:dyDescent="0.25">
      <c r="B201" s="51"/>
      <c r="C201" s="51"/>
      <c r="D201" s="56"/>
      <c r="E201" s="52"/>
      <c r="F201" s="52"/>
      <c r="G201" s="52"/>
      <c r="H201" s="56"/>
      <c r="I201" s="56"/>
      <c r="J201" s="56"/>
    </row>
    <row r="202" spans="2:10" x14ac:dyDescent="0.25">
      <c r="B202" s="51"/>
      <c r="C202" s="51"/>
      <c r="D202" s="56"/>
      <c r="E202" s="52"/>
      <c r="F202" s="52"/>
      <c r="G202" s="52"/>
      <c r="H202" s="56"/>
      <c r="I202" s="56"/>
      <c r="J202" s="56"/>
    </row>
    <row r="203" spans="2:10" x14ac:dyDescent="0.25">
      <c r="B203" s="51"/>
      <c r="C203" s="51"/>
      <c r="D203" s="56"/>
      <c r="E203" s="52"/>
      <c r="F203" s="52"/>
      <c r="G203" s="52"/>
      <c r="H203" s="56"/>
      <c r="I203" s="56"/>
      <c r="J203" s="56"/>
    </row>
    <row r="204" spans="2:10" x14ac:dyDescent="0.25">
      <c r="B204" s="51"/>
      <c r="C204" s="51"/>
      <c r="D204" s="56"/>
      <c r="E204" s="52"/>
      <c r="F204" s="52"/>
      <c r="G204" s="52"/>
      <c r="H204" s="56"/>
      <c r="I204" s="56"/>
      <c r="J204" s="56"/>
    </row>
    <row r="205" spans="2:10" x14ac:dyDescent="0.25">
      <c r="B205" s="51"/>
      <c r="C205" s="51"/>
      <c r="D205" s="56"/>
      <c r="E205" s="52"/>
      <c r="F205" s="52"/>
      <c r="G205" s="52"/>
      <c r="H205" s="56"/>
      <c r="I205" s="56"/>
      <c r="J205" s="56"/>
    </row>
    <row r="206" spans="2:10" x14ac:dyDescent="0.25">
      <c r="B206" s="51"/>
      <c r="C206" s="51"/>
      <c r="D206" s="56"/>
      <c r="E206" s="52"/>
      <c r="F206" s="52"/>
      <c r="G206" s="52"/>
      <c r="H206" s="56"/>
      <c r="I206" s="56"/>
      <c r="J206" s="56"/>
    </row>
    <row r="207" spans="2:10" x14ac:dyDescent="0.25">
      <c r="B207" s="51"/>
      <c r="C207" s="51"/>
      <c r="D207" s="56"/>
      <c r="E207" s="52"/>
      <c r="F207" s="52"/>
      <c r="G207" s="52"/>
      <c r="H207" s="56"/>
      <c r="I207" s="56"/>
      <c r="J207" s="56"/>
    </row>
    <row r="208" spans="2:10" x14ac:dyDescent="0.25">
      <c r="B208" s="51"/>
      <c r="C208" s="51"/>
      <c r="D208" s="56"/>
      <c r="E208" s="52"/>
      <c r="F208" s="52"/>
      <c r="G208" s="52"/>
      <c r="H208" s="56"/>
      <c r="I208" s="56"/>
      <c r="J208" s="56"/>
    </row>
    <row r="209" spans="2:10" x14ac:dyDescent="0.25">
      <c r="B209" s="51"/>
      <c r="C209" s="51"/>
      <c r="D209" s="56"/>
      <c r="E209" s="52"/>
      <c r="F209" s="52"/>
      <c r="G209" s="52"/>
      <c r="H209" s="56"/>
      <c r="I209" s="56"/>
      <c r="J209" s="56"/>
    </row>
    <row r="210" spans="2:10" x14ac:dyDescent="0.25">
      <c r="B210" s="51"/>
      <c r="C210" s="51"/>
      <c r="D210" s="56"/>
      <c r="E210" s="52"/>
      <c r="F210" s="52"/>
      <c r="G210" s="52"/>
      <c r="H210" s="56"/>
      <c r="I210" s="56"/>
      <c r="J210" s="56"/>
    </row>
    <row r="211" spans="2:10" x14ac:dyDescent="0.25">
      <c r="B211" s="51"/>
      <c r="C211" s="51"/>
      <c r="D211" s="56"/>
      <c r="E211" s="52"/>
      <c r="F211" s="52"/>
      <c r="G211" s="52"/>
      <c r="H211" s="56"/>
      <c r="I211" s="56"/>
      <c r="J211" s="56"/>
    </row>
    <row r="212" spans="2:10" x14ac:dyDescent="0.25">
      <c r="B212" s="51"/>
      <c r="C212" s="51"/>
      <c r="D212" s="56"/>
      <c r="E212" s="52"/>
      <c r="F212" s="52"/>
      <c r="G212" s="52"/>
      <c r="H212" s="56"/>
      <c r="I212" s="56"/>
      <c r="J212" s="56"/>
    </row>
    <row r="213" spans="2:10" x14ac:dyDescent="0.25">
      <c r="B213" s="51"/>
      <c r="C213" s="51"/>
      <c r="D213" s="56"/>
      <c r="E213" s="52"/>
      <c r="F213" s="52"/>
      <c r="G213" s="52"/>
      <c r="H213" s="56"/>
      <c r="I213" s="56"/>
      <c r="J213" s="56"/>
    </row>
    <row r="214" spans="2:10" x14ac:dyDescent="0.25">
      <c r="B214" s="51"/>
      <c r="C214" s="51"/>
      <c r="D214" s="56"/>
      <c r="E214" s="52"/>
      <c r="F214" s="52"/>
      <c r="G214" s="52"/>
      <c r="H214" s="56"/>
      <c r="I214" s="56"/>
      <c r="J214" s="56"/>
    </row>
    <row r="215" spans="2:10" x14ac:dyDescent="0.25">
      <c r="B215" s="51"/>
      <c r="C215" s="51"/>
      <c r="D215" s="56"/>
      <c r="E215" s="52"/>
      <c r="F215" s="52"/>
      <c r="G215" s="52"/>
      <c r="H215" s="56"/>
      <c r="I215" s="56"/>
      <c r="J215" s="56"/>
    </row>
    <row r="216" spans="2:10" x14ac:dyDescent="0.25">
      <c r="B216" s="51"/>
      <c r="C216" s="51"/>
      <c r="D216" s="56"/>
      <c r="E216" s="52"/>
      <c r="F216" s="52"/>
      <c r="G216" s="52"/>
      <c r="H216" s="56"/>
      <c r="I216" s="56"/>
      <c r="J216" s="56"/>
    </row>
    <row r="217" spans="2:10" x14ac:dyDescent="0.25">
      <c r="B217" s="51"/>
      <c r="C217" s="51"/>
      <c r="D217" s="56"/>
      <c r="E217" s="52"/>
      <c r="F217" s="52"/>
      <c r="G217" s="52"/>
      <c r="H217" s="56"/>
      <c r="I217" s="56"/>
      <c r="J217" s="56"/>
    </row>
    <row r="218" spans="2:10" x14ac:dyDescent="0.25">
      <c r="B218" s="51"/>
      <c r="C218" s="51"/>
      <c r="D218" s="56"/>
      <c r="E218" s="52"/>
      <c r="F218" s="52"/>
      <c r="G218" s="52"/>
      <c r="H218" s="56"/>
      <c r="I218" s="56"/>
      <c r="J218" s="56"/>
    </row>
    <row r="219" spans="2:10" x14ac:dyDescent="0.25">
      <c r="B219" s="51"/>
      <c r="C219" s="51"/>
      <c r="D219" s="56"/>
      <c r="E219" s="52"/>
      <c r="F219" s="52"/>
      <c r="G219" s="52"/>
      <c r="H219" s="56"/>
      <c r="I219" s="56"/>
      <c r="J219" s="56"/>
    </row>
    <row r="220" spans="2:10" x14ac:dyDescent="0.25">
      <c r="B220" s="51"/>
      <c r="C220" s="51"/>
      <c r="D220" s="56"/>
      <c r="E220" s="52"/>
      <c r="F220" s="52"/>
      <c r="G220" s="52"/>
      <c r="H220" s="56"/>
      <c r="I220" s="56"/>
      <c r="J220" s="56"/>
    </row>
    <row r="221" spans="2:10" x14ac:dyDescent="0.25">
      <c r="B221" s="51"/>
      <c r="C221" s="51"/>
      <c r="D221" s="56"/>
      <c r="E221" s="52"/>
      <c r="F221" s="52"/>
      <c r="G221" s="52"/>
      <c r="H221" s="56"/>
      <c r="I221" s="56"/>
      <c r="J221" s="56"/>
    </row>
    <row r="222" spans="2:10" x14ac:dyDescent="0.25">
      <c r="B222" s="51"/>
      <c r="C222" s="51"/>
      <c r="D222" s="56"/>
      <c r="E222" s="52"/>
      <c r="F222" s="52"/>
      <c r="G222" s="52"/>
      <c r="H222" s="56"/>
      <c r="I222" s="56"/>
      <c r="J222" s="56"/>
    </row>
    <row r="223" spans="2:10" x14ac:dyDescent="0.25">
      <c r="B223" s="51"/>
      <c r="C223" s="51"/>
      <c r="D223" s="56"/>
      <c r="E223" s="52"/>
      <c r="F223" s="52"/>
      <c r="G223" s="52"/>
      <c r="H223" s="56"/>
      <c r="I223" s="56"/>
      <c r="J223" s="56"/>
    </row>
    <row r="224" spans="2:10" x14ac:dyDescent="0.25">
      <c r="B224" s="51"/>
      <c r="C224" s="51"/>
      <c r="D224" s="56"/>
      <c r="E224" s="52"/>
      <c r="F224" s="52"/>
      <c r="G224" s="52"/>
      <c r="H224" s="56"/>
      <c r="I224" s="56"/>
      <c r="J224" s="56"/>
    </row>
    <row r="225" spans="2:10" x14ac:dyDescent="0.25">
      <c r="B225" s="51"/>
      <c r="C225" s="51"/>
      <c r="D225" s="56"/>
      <c r="E225" s="52"/>
      <c r="F225" s="52"/>
      <c r="G225" s="52"/>
      <c r="H225" s="56"/>
      <c r="I225" s="56"/>
      <c r="J225" s="56"/>
    </row>
    <row r="226" spans="2:10" x14ac:dyDescent="0.25">
      <c r="B226" s="51"/>
      <c r="C226" s="51"/>
      <c r="D226" s="56"/>
      <c r="E226" s="52"/>
      <c r="F226" s="52"/>
      <c r="G226" s="52"/>
      <c r="H226" s="56"/>
      <c r="I226" s="56"/>
      <c r="J226" s="56"/>
    </row>
    <row r="227" spans="2:10" x14ac:dyDescent="0.25">
      <c r="B227" s="51"/>
      <c r="C227" s="51"/>
      <c r="D227" s="56"/>
      <c r="E227" s="52"/>
      <c r="F227" s="52"/>
      <c r="G227" s="52"/>
      <c r="H227" s="56"/>
      <c r="I227" s="56"/>
      <c r="J227" s="56"/>
    </row>
    <row r="228" spans="2:10" x14ac:dyDescent="0.25">
      <c r="B228" s="51"/>
      <c r="C228" s="51"/>
      <c r="D228" s="56"/>
      <c r="E228" s="52"/>
      <c r="F228" s="52"/>
      <c r="G228" s="52"/>
      <c r="H228" s="56"/>
      <c r="I228" s="56"/>
      <c r="J228" s="56"/>
    </row>
    <row r="229" spans="2:10" x14ac:dyDescent="0.25">
      <c r="B229" s="51"/>
      <c r="C229" s="51"/>
      <c r="D229" s="56"/>
      <c r="E229" s="52"/>
      <c r="F229" s="52"/>
      <c r="G229" s="52"/>
      <c r="H229" s="56"/>
      <c r="I229" s="56"/>
      <c r="J229" s="56"/>
    </row>
    <row r="230" spans="2:10" x14ac:dyDescent="0.25">
      <c r="B230" s="51"/>
      <c r="C230" s="51"/>
      <c r="D230" s="56"/>
      <c r="E230" s="52"/>
      <c r="F230" s="52"/>
      <c r="G230" s="52"/>
      <c r="H230" s="56"/>
      <c r="I230" s="56"/>
      <c r="J230" s="56"/>
    </row>
    <row r="231" spans="2:10" x14ac:dyDescent="0.25">
      <c r="B231" s="51"/>
      <c r="C231" s="51"/>
      <c r="D231" s="56"/>
      <c r="E231" s="52"/>
      <c r="F231" s="52"/>
      <c r="G231" s="52"/>
      <c r="H231" s="56"/>
      <c r="I231" s="56"/>
      <c r="J231" s="56"/>
    </row>
    <row r="232" spans="2:10" x14ac:dyDescent="0.25">
      <c r="B232" s="51"/>
      <c r="C232" s="51"/>
      <c r="D232" s="56"/>
      <c r="E232" s="52"/>
      <c r="F232" s="52"/>
      <c r="G232" s="52"/>
      <c r="H232" s="56"/>
      <c r="I232" s="56"/>
      <c r="J232" s="56"/>
    </row>
    <row r="233" spans="2:10" x14ac:dyDescent="0.25">
      <c r="B233" s="51"/>
      <c r="C233" s="51"/>
      <c r="D233" s="56"/>
      <c r="E233" s="52"/>
      <c r="F233" s="52"/>
      <c r="G233" s="52"/>
      <c r="H233" s="56"/>
      <c r="I233" s="56"/>
      <c r="J233" s="56"/>
    </row>
    <row r="234" spans="2:10" x14ac:dyDescent="0.25">
      <c r="B234" s="51"/>
      <c r="C234" s="51"/>
      <c r="D234" s="56"/>
      <c r="E234" s="52"/>
      <c r="F234" s="52"/>
      <c r="G234" s="52"/>
      <c r="H234" s="56"/>
      <c r="I234" s="56"/>
      <c r="J234" s="56"/>
    </row>
    <row r="235" spans="2:10" x14ac:dyDescent="0.25">
      <c r="B235" s="51"/>
      <c r="C235" s="51"/>
      <c r="D235" s="56"/>
      <c r="E235" s="52"/>
      <c r="F235" s="52"/>
      <c r="G235" s="52"/>
      <c r="H235" s="56"/>
      <c r="I235" s="56"/>
      <c r="J235" s="56"/>
    </row>
    <row r="236" spans="2:10" x14ac:dyDescent="0.25">
      <c r="B236" s="51"/>
      <c r="C236" s="51"/>
      <c r="D236" s="56"/>
      <c r="E236" s="52"/>
      <c r="F236" s="52"/>
      <c r="G236" s="52"/>
      <c r="H236" s="56"/>
      <c r="I236" s="56"/>
      <c r="J236" s="56"/>
    </row>
    <row r="237" spans="2:10" x14ac:dyDescent="0.25">
      <c r="B237" s="51"/>
      <c r="C237" s="51"/>
      <c r="D237" s="56"/>
      <c r="E237" s="52"/>
      <c r="F237" s="52"/>
      <c r="G237" s="52"/>
      <c r="H237" s="56"/>
      <c r="I237" s="56"/>
      <c r="J237" s="56"/>
    </row>
    <row r="238" spans="2:10" x14ac:dyDescent="0.25">
      <c r="B238" s="51"/>
      <c r="C238" s="51"/>
      <c r="D238" s="56"/>
      <c r="E238" s="52"/>
      <c r="F238" s="52"/>
      <c r="G238" s="52"/>
      <c r="H238" s="56"/>
      <c r="I238" s="56"/>
      <c r="J238" s="56"/>
    </row>
    <row r="239" spans="2:10" x14ac:dyDescent="0.25">
      <c r="B239" s="51"/>
      <c r="C239" s="51"/>
      <c r="D239" s="56"/>
      <c r="E239" s="52"/>
      <c r="F239" s="52"/>
      <c r="G239" s="52"/>
      <c r="H239" s="56"/>
      <c r="I239" s="56"/>
      <c r="J239" s="56"/>
    </row>
    <row r="240" spans="2:10" x14ac:dyDescent="0.25">
      <c r="B240" s="51"/>
      <c r="C240" s="51"/>
      <c r="D240" s="56"/>
      <c r="E240" s="52"/>
      <c r="F240" s="52"/>
      <c r="G240" s="52"/>
      <c r="H240" s="56"/>
      <c r="I240" s="56"/>
      <c r="J240" s="56"/>
    </row>
    <row r="241" spans="2:10" x14ac:dyDescent="0.25">
      <c r="B241" s="51"/>
      <c r="C241" s="51"/>
      <c r="D241" s="56"/>
      <c r="E241" s="52"/>
      <c r="F241" s="52"/>
      <c r="G241" s="52"/>
      <c r="H241" s="56"/>
      <c r="I241" s="56"/>
      <c r="J241" s="56"/>
    </row>
    <row r="242" spans="2:10" x14ac:dyDescent="0.25">
      <c r="B242" s="51"/>
      <c r="C242" s="51"/>
      <c r="D242" s="56"/>
      <c r="E242" s="52"/>
      <c r="F242" s="52"/>
      <c r="G242" s="52"/>
      <c r="H242" s="56"/>
      <c r="I242" s="56"/>
      <c r="J242" s="56"/>
    </row>
    <row r="243" spans="2:10" x14ac:dyDescent="0.25">
      <c r="B243" s="51"/>
      <c r="C243" s="51"/>
      <c r="D243" s="56"/>
      <c r="E243" s="52"/>
      <c r="F243" s="52"/>
      <c r="G243" s="52"/>
      <c r="H243" s="56"/>
      <c r="I243" s="56"/>
      <c r="J243" s="56"/>
    </row>
    <row r="244" spans="2:10" x14ac:dyDescent="0.25">
      <c r="B244" s="51"/>
      <c r="C244" s="51"/>
      <c r="D244" s="56"/>
      <c r="E244" s="52"/>
      <c r="F244" s="52"/>
      <c r="G244" s="52"/>
      <c r="H244" s="56"/>
      <c r="I244" s="56"/>
      <c r="J244" s="56"/>
    </row>
    <row r="245" spans="2:10" x14ac:dyDescent="0.25">
      <c r="B245" s="51"/>
      <c r="C245" s="51"/>
      <c r="D245" s="56"/>
      <c r="E245" s="52"/>
      <c r="F245" s="52"/>
      <c r="G245" s="52"/>
      <c r="H245" s="56"/>
      <c r="I245" s="56"/>
      <c r="J245" s="56"/>
    </row>
    <row r="246" spans="2:10" x14ac:dyDescent="0.25">
      <c r="B246" s="51"/>
      <c r="C246" s="51"/>
      <c r="D246" s="56"/>
      <c r="E246" s="52"/>
      <c r="F246" s="52"/>
      <c r="G246" s="52"/>
      <c r="H246" s="56"/>
      <c r="I246" s="56"/>
      <c r="J246" s="56"/>
    </row>
    <row r="247" spans="2:10" x14ac:dyDescent="0.25">
      <c r="B247" s="51"/>
      <c r="C247" s="51"/>
      <c r="D247" s="56"/>
      <c r="E247" s="52"/>
      <c r="F247" s="52"/>
      <c r="G247" s="52"/>
      <c r="H247" s="56"/>
      <c r="I247" s="56"/>
      <c r="J247" s="56"/>
    </row>
    <row r="248" spans="2:10" x14ac:dyDescent="0.25">
      <c r="B248" s="51"/>
      <c r="C248" s="51"/>
      <c r="D248" s="56"/>
      <c r="E248" s="52"/>
      <c r="F248" s="52"/>
      <c r="G248" s="52"/>
      <c r="H248" s="56"/>
      <c r="I248" s="56"/>
      <c r="J248" s="56"/>
    </row>
    <row r="249" spans="2:10" x14ac:dyDescent="0.25">
      <c r="B249" s="51"/>
      <c r="C249" s="51"/>
      <c r="D249" s="56"/>
      <c r="E249" s="52"/>
      <c r="F249" s="52"/>
      <c r="G249" s="52"/>
      <c r="H249" s="56"/>
      <c r="I249" s="56"/>
      <c r="J249" s="56"/>
    </row>
    <row r="250" spans="2:10" x14ac:dyDescent="0.25">
      <c r="B250" s="51"/>
      <c r="C250" s="51"/>
      <c r="D250" s="56"/>
      <c r="E250" s="52"/>
      <c r="F250" s="52"/>
      <c r="G250" s="52"/>
      <c r="H250" s="56"/>
      <c r="I250" s="56"/>
      <c r="J250" s="56"/>
    </row>
    <row r="251" spans="2:10" x14ac:dyDescent="0.25">
      <c r="B251" s="51"/>
      <c r="C251" s="51"/>
      <c r="D251" s="56"/>
      <c r="E251" s="52"/>
      <c r="F251" s="52"/>
      <c r="G251" s="52"/>
      <c r="H251" s="56"/>
      <c r="I251" s="56"/>
      <c r="J251" s="56"/>
    </row>
    <row r="252" spans="2:10" x14ac:dyDescent="0.25">
      <c r="B252" s="51"/>
      <c r="C252" s="51"/>
      <c r="D252" s="56"/>
      <c r="E252" s="52"/>
      <c r="F252" s="52"/>
      <c r="G252" s="52"/>
      <c r="H252" s="56"/>
      <c r="I252" s="56"/>
      <c r="J252" s="56"/>
    </row>
    <row r="253" spans="2:10" x14ac:dyDescent="0.25">
      <c r="B253" s="51"/>
      <c r="C253" s="51"/>
      <c r="D253" s="56"/>
      <c r="E253" s="52"/>
      <c r="F253" s="52"/>
      <c r="G253" s="52"/>
      <c r="H253" s="56"/>
      <c r="I253" s="56"/>
      <c r="J253" s="56"/>
    </row>
    <row r="254" spans="2:10" x14ac:dyDescent="0.25">
      <c r="B254" s="51"/>
      <c r="C254" s="51"/>
      <c r="D254" s="56"/>
      <c r="E254" s="52"/>
      <c r="F254" s="52"/>
      <c r="G254" s="52"/>
      <c r="H254" s="56"/>
      <c r="I254" s="56"/>
      <c r="J254" s="56"/>
    </row>
    <row r="255" spans="2:10" x14ac:dyDescent="0.25">
      <c r="B255" s="51"/>
      <c r="C255" s="51"/>
      <c r="D255" s="56"/>
      <c r="E255" s="52"/>
      <c r="F255" s="52"/>
      <c r="G255" s="52"/>
      <c r="H255" s="56"/>
      <c r="I255" s="56"/>
      <c r="J255" s="56"/>
    </row>
    <row r="256" spans="2:10" x14ac:dyDescent="0.25">
      <c r="B256" s="51"/>
      <c r="C256" s="51"/>
      <c r="D256" s="56"/>
      <c r="E256" s="52"/>
      <c r="F256" s="52"/>
      <c r="G256" s="52"/>
      <c r="H256" s="56"/>
      <c r="I256" s="56"/>
      <c r="J256" s="56"/>
    </row>
    <row r="257" spans="2:10" x14ac:dyDescent="0.25">
      <c r="B257" s="51"/>
      <c r="C257" s="51"/>
      <c r="D257" s="56"/>
      <c r="E257" s="52"/>
      <c r="F257" s="52"/>
      <c r="G257" s="52"/>
      <c r="H257" s="56"/>
      <c r="I257" s="56"/>
      <c r="J257" s="56"/>
    </row>
    <row r="258" spans="2:10" x14ac:dyDescent="0.25">
      <c r="B258" s="51"/>
      <c r="C258" s="51"/>
      <c r="D258" s="56"/>
      <c r="E258" s="52"/>
      <c r="F258" s="52"/>
      <c r="G258" s="52"/>
      <c r="H258" s="56"/>
      <c r="I258" s="56"/>
      <c r="J258" s="56"/>
    </row>
    <row r="259" spans="2:10" x14ac:dyDescent="0.25">
      <c r="B259" s="51"/>
      <c r="C259" s="51"/>
      <c r="D259" s="56"/>
      <c r="E259" s="52"/>
      <c r="F259" s="52"/>
      <c r="G259" s="52"/>
      <c r="H259" s="56"/>
      <c r="I259" s="56"/>
      <c r="J259" s="56"/>
    </row>
    <row r="260" spans="2:10" x14ac:dyDescent="0.25">
      <c r="B260" s="51"/>
      <c r="C260" s="51"/>
      <c r="D260" s="56"/>
      <c r="E260" s="52"/>
      <c r="F260" s="52"/>
      <c r="G260" s="52"/>
      <c r="H260" s="56"/>
      <c r="I260" s="56"/>
      <c r="J260" s="56"/>
    </row>
    <row r="261" spans="2:10" x14ac:dyDescent="0.25">
      <c r="B261" s="51"/>
      <c r="C261" s="51"/>
      <c r="D261" s="56"/>
      <c r="E261" s="52"/>
      <c r="F261" s="52"/>
      <c r="G261" s="52"/>
      <c r="H261" s="56"/>
      <c r="I261" s="56"/>
      <c r="J261" s="56"/>
    </row>
    <row r="262" spans="2:10" x14ac:dyDescent="0.25">
      <c r="B262" s="51"/>
      <c r="C262" s="51"/>
      <c r="D262" s="56"/>
      <c r="E262" s="52"/>
      <c r="F262" s="52"/>
      <c r="G262" s="52"/>
      <c r="H262" s="56"/>
      <c r="I262" s="56"/>
      <c r="J262" s="56"/>
    </row>
    <row r="263" spans="2:10" x14ac:dyDescent="0.25">
      <c r="B263" s="51"/>
      <c r="C263" s="51"/>
      <c r="D263" s="56"/>
      <c r="E263" s="52"/>
      <c r="F263" s="52"/>
      <c r="G263" s="52"/>
      <c r="H263" s="56"/>
      <c r="I263" s="56"/>
      <c r="J263" s="56"/>
    </row>
    <row r="264" spans="2:10" x14ac:dyDescent="0.25">
      <c r="B264" s="51"/>
      <c r="C264" s="51"/>
      <c r="D264" s="56"/>
      <c r="E264" s="52"/>
      <c r="F264" s="52"/>
      <c r="G264" s="52"/>
      <c r="H264" s="56"/>
      <c r="I264" s="56"/>
      <c r="J264" s="56"/>
    </row>
    <row r="265" spans="2:10" x14ac:dyDescent="0.25">
      <c r="B265" s="51"/>
      <c r="C265" s="51"/>
      <c r="D265" s="56"/>
      <c r="E265" s="52"/>
      <c r="F265" s="52"/>
      <c r="G265" s="52"/>
      <c r="H265" s="56"/>
      <c r="I265" s="56"/>
      <c r="J265" s="56"/>
    </row>
    <row r="266" spans="2:10" x14ac:dyDescent="0.25">
      <c r="B266" s="51"/>
      <c r="C266" s="51"/>
      <c r="D266" s="56"/>
      <c r="E266" s="51"/>
      <c r="F266" s="51"/>
      <c r="G266" s="51"/>
      <c r="H266" s="236"/>
      <c r="I266" s="236"/>
      <c r="J266" s="236"/>
    </row>
    <row r="267" spans="2:10" x14ac:dyDescent="0.25">
      <c r="B267" s="51"/>
      <c r="C267" s="51"/>
      <c r="D267" s="56"/>
      <c r="E267" s="51"/>
      <c r="F267" s="51"/>
      <c r="G267" s="51"/>
      <c r="H267" s="236"/>
      <c r="I267" s="236"/>
      <c r="J267" s="236"/>
    </row>
    <row r="268" spans="2:10" x14ac:dyDescent="0.25">
      <c r="B268" s="51"/>
      <c r="C268" s="51"/>
      <c r="D268" s="56"/>
      <c r="E268" s="51"/>
      <c r="F268" s="51"/>
      <c r="G268" s="51"/>
      <c r="H268" s="236"/>
      <c r="I268" s="236"/>
      <c r="J268" s="236"/>
    </row>
    <row r="269" spans="2:10" x14ac:dyDescent="0.25">
      <c r="B269" s="51"/>
      <c r="C269" s="51"/>
      <c r="D269" s="56"/>
      <c r="E269" s="51"/>
      <c r="F269" s="51"/>
      <c r="G269" s="51"/>
      <c r="H269" s="236"/>
      <c r="I269" s="236"/>
      <c r="J269" s="236"/>
    </row>
    <row r="270" spans="2:10" x14ac:dyDescent="0.25">
      <c r="B270" s="51"/>
      <c r="C270" s="51"/>
      <c r="D270" s="56"/>
      <c r="E270" s="51"/>
      <c r="F270" s="51"/>
      <c r="G270" s="51"/>
      <c r="H270" s="236"/>
      <c r="I270" s="236"/>
      <c r="J270" s="236"/>
    </row>
    <row r="271" spans="2:10" x14ac:dyDescent="0.25">
      <c r="B271" s="51"/>
      <c r="C271" s="51"/>
      <c r="D271" s="56"/>
      <c r="E271" s="51"/>
      <c r="F271" s="51"/>
      <c r="G271" s="51"/>
      <c r="H271" s="236"/>
      <c r="I271" s="236"/>
      <c r="J271" s="236"/>
    </row>
    <row r="272" spans="2:10" x14ac:dyDescent="0.25">
      <c r="B272" s="51"/>
      <c r="C272" s="51"/>
      <c r="D272" s="56"/>
      <c r="E272" s="51"/>
      <c r="F272" s="51"/>
      <c r="G272" s="51"/>
      <c r="H272" s="236"/>
      <c r="I272" s="236"/>
      <c r="J272" s="236"/>
    </row>
    <row r="273" spans="2:10" x14ac:dyDescent="0.25">
      <c r="B273" s="51"/>
      <c r="C273" s="51"/>
      <c r="D273" s="56"/>
      <c r="E273" s="51"/>
      <c r="F273" s="51"/>
      <c r="G273" s="51"/>
      <c r="H273" s="236"/>
      <c r="I273" s="236"/>
      <c r="J273" s="236"/>
    </row>
    <row r="274" spans="2:10" x14ac:dyDescent="0.25">
      <c r="B274" s="51"/>
      <c r="C274" s="51"/>
      <c r="D274" s="56"/>
      <c r="E274" s="51"/>
      <c r="F274" s="51"/>
      <c r="G274" s="51"/>
      <c r="H274" s="236"/>
      <c r="I274" s="236"/>
      <c r="J274" s="236"/>
    </row>
    <row r="275" spans="2:10" x14ac:dyDescent="0.25">
      <c r="B275" s="51"/>
      <c r="C275" s="51"/>
      <c r="D275" s="56"/>
      <c r="E275" s="51"/>
      <c r="F275" s="51"/>
      <c r="G275" s="51"/>
      <c r="H275" s="236"/>
      <c r="I275" s="236"/>
      <c r="J275" s="236"/>
    </row>
    <row r="276" spans="2:10" x14ac:dyDescent="0.25">
      <c r="B276" s="51"/>
      <c r="C276" s="51"/>
    </row>
    <row r="277" spans="2:10" x14ac:dyDescent="0.25">
      <c r="B277" s="51"/>
      <c r="C277" s="51"/>
    </row>
    <row r="278" spans="2:10" x14ac:dyDescent="0.25">
      <c r="B278" s="51"/>
      <c r="C278" s="51"/>
    </row>
    <row r="279" spans="2:10" x14ac:dyDescent="0.25">
      <c r="B279" s="51"/>
      <c r="C279" s="51"/>
    </row>
    <row r="280" spans="2:10" x14ac:dyDescent="0.25">
      <c r="B280" s="51"/>
      <c r="C280" s="51"/>
    </row>
    <row r="281" spans="2:10" x14ac:dyDescent="0.25">
      <c r="B281" s="51"/>
      <c r="C281" s="51"/>
    </row>
    <row r="282" spans="2:10" x14ac:dyDescent="0.25">
      <c r="B282" s="51"/>
      <c r="C282" s="51"/>
    </row>
  </sheetData>
  <mergeCells count="26">
    <mergeCell ref="B113:B115"/>
    <mergeCell ref="B116:B118"/>
    <mergeCell ref="B119:B121"/>
    <mergeCell ref="B122:B123"/>
    <mergeCell ref="B92:B94"/>
    <mergeCell ref="B95:B96"/>
    <mergeCell ref="B97:B103"/>
    <mergeCell ref="B105:B107"/>
    <mergeCell ref="B108:B109"/>
    <mergeCell ref="B110:B112"/>
    <mergeCell ref="B2:J2"/>
    <mergeCell ref="B3:J3"/>
    <mergeCell ref="B5:B6"/>
    <mergeCell ref="C5:C6"/>
    <mergeCell ref="B90:B91"/>
    <mergeCell ref="B7:B10"/>
    <mergeCell ref="B11:B17"/>
    <mergeCell ref="B18:B19"/>
    <mergeCell ref="B20:B21"/>
    <mergeCell ref="B22:B23"/>
    <mergeCell ref="B24:B55"/>
    <mergeCell ref="B56:B57"/>
    <mergeCell ref="B58:B59"/>
    <mergeCell ref="B60:B82"/>
    <mergeCell ref="B83:B86"/>
    <mergeCell ref="B87:B8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11" sqref="G11"/>
    </sheetView>
  </sheetViews>
  <sheetFormatPr defaultRowHeight="15" x14ac:dyDescent="0.25"/>
  <cols>
    <col min="1" max="1" width="17.28515625" customWidth="1"/>
    <col min="2" max="2" width="10.28515625" customWidth="1"/>
    <col min="7" max="7" width="17.85546875" customWidth="1"/>
    <col min="8" max="8" width="24.42578125" customWidth="1"/>
    <col min="9" max="9" width="24.7109375" customWidth="1"/>
  </cols>
  <sheetData>
    <row r="1" spans="1:9" ht="18.75" x14ac:dyDescent="0.3">
      <c r="A1" s="99"/>
      <c r="B1" s="273" t="s">
        <v>438</v>
      </c>
      <c r="C1" s="273"/>
      <c r="D1" s="273"/>
      <c r="E1" s="273"/>
      <c r="F1" s="273"/>
      <c r="G1" s="273"/>
      <c r="H1" s="273"/>
      <c r="I1" s="99"/>
    </row>
    <row r="2" spans="1:9" ht="63" x14ac:dyDescent="0.25">
      <c r="A2" s="274" t="s">
        <v>122</v>
      </c>
      <c r="B2" s="276" t="s">
        <v>123</v>
      </c>
      <c r="C2" s="270" t="s">
        <v>124</v>
      </c>
      <c r="D2" s="270" t="s">
        <v>125</v>
      </c>
      <c r="E2" s="270" t="s">
        <v>126</v>
      </c>
      <c r="F2" s="272" t="s">
        <v>127</v>
      </c>
      <c r="G2" s="272"/>
      <c r="H2" s="89" t="s">
        <v>439</v>
      </c>
      <c r="I2" s="90" t="s">
        <v>440</v>
      </c>
    </row>
    <row r="3" spans="1:9" ht="78.75" x14ac:dyDescent="0.25">
      <c r="A3" s="275"/>
      <c r="B3" s="277"/>
      <c r="C3" s="271"/>
      <c r="D3" s="271"/>
      <c r="E3" s="271"/>
      <c r="F3" s="91" t="s">
        <v>128</v>
      </c>
      <c r="G3" s="100" t="s">
        <v>129</v>
      </c>
      <c r="H3" s="92">
        <v>730</v>
      </c>
      <c r="I3" s="93"/>
    </row>
    <row r="4" spans="1:9" ht="31.5" x14ac:dyDescent="0.25">
      <c r="A4" s="94" t="s">
        <v>130</v>
      </c>
      <c r="B4" s="95">
        <v>1</v>
      </c>
      <c r="C4" s="95">
        <v>2</v>
      </c>
      <c r="D4" s="95">
        <v>2</v>
      </c>
      <c r="E4" s="95">
        <v>3</v>
      </c>
      <c r="F4" s="95">
        <f>B4-C4</f>
        <v>-1</v>
      </c>
      <c r="G4" s="95">
        <f>D4-E4</f>
        <v>-1</v>
      </c>
      <c r="H4" s="95"/>
      <c r="I4" s="95">
        <f>H3+B4-C4+D4-E4</f>
        <v>728</v>
      </c>
    </row>
    <row r="5" spans="1:9" ht="31.5" x14ac:dyDescent="0.25">
      <c r="A5" s="96" t="s">
        <v>131</v>
      </c>
      <c r="B5" s="97">
        <v>0</v>
      </c>
      <c r="C5" s="97">
        <v>0</v>
      </c>
      <c r="D5" s="98">
        <v>0</v>
      </c>
      <c r="E5" s="98">
        <v>0</v>
      </c>
      <c r="F5" s="98">
        <v>0</v>
      </c>
      <c r="G5" s="98">
        <v>0</v>
      </c>
      <c r="H5" s="97"/>
      <c r="I5" s="98">
        <f>$H$6+B5-C5+D5-E5</f>
        <v>0</v>
      </c>
    </row>
  </sheetData>
  <mergeCells count="7">
    <mergeCell ref="D2:D3"/>
    <mergeCell ref="E2:E3"/>
    <mergeCell ref="F2:G2"/>
    <mergeCell ref="B1:H1"/>
    <mergeCell ref="A2:A3"/>
    <mergeCell ref="B2:B3"/>
    <mergeCell ref="C2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1" workbookViewId="0">
      <selection activeCell="H5" sqref="H5"/>
    </sheetView>
  </sheetViews>
  <sheetFormatPr defaultRowHeight="15" x14ac:dyDescent="0.25"/>
  <cols>
    <col min="1" max="1" width="4.28515625" customWidth="1"/>
    <col min="2" max="2" width="31.140625" customWidth="1"/>
    <col min="3" max="3" width="15.7109375" customWidth="1"/>
    <col min="4" max="4" width="19.28515625" customWidth="1"/>
    <col min="5" max="5" width="14.140625" customWidth="1"/>
    <col min="257" max="257" width="4.28515625" customWidth="1"/>
    <col min="258" max="258" width="31.140625" customWidth="1"/>
    <col min="259" max="259" width="15.7109375" customWidth="1"/>
    <col min="260" max="260" width="19.28515625" customWidth="1"/>
    <col min="261" max="261" width="14.140625" customWidth="1"/>
    <col min="513" max="513" width="4.28515625" customWidth="1"/>
    <col min="514" max="514" width="31.140625" customWidth="1"/>
    <col min="515" max="515" width="15.7109375" customWidth="1"/>
    <col min="516" max="516" width="19.28515625" customWidth="1"/>
    <col min="517" max="517" width="14.140625" customWidth="1"/>
    <col min="769" max="769" width="4.28515625" customWidth="1"/>
    <col min="770" max="770" width="31.140625" customWidth="1"/>
    <col min="771" max="771" width="15.7109375" customWidth="1"/>
    <col min="772" max="772" width="19.28515625" customWidth="1"/>
    <col min="773" max="773" width="14.140625" customWidth="1"/>
    <col min="1025" max="1025" width="4.28515625" customWidth="1"/>
    <col min="1026" max="1026" width="31.140625" customWidth="1"/>
    <col min="1027" max="1027" width="15.7109375" customWidth="1"/>
    <col min="1028" max="1028" width="19.28515625" customWidth="1"/>
    <col min="1029" max="1029" width="14.140625" customWidth="1"/>
    <col min="1281" max="1281" width="4.28515625" customWidth="1"/>
    <col min="1282" max="1282" width="31.140625" customWidth="1"/>
    <col min="1283" max="1283" width="15.7109375" customWidth="1"/>
    <col min="1284" max="1284" width="19.28515625" customWidth="1"/>
    <col min="1285" max="1285" width="14.140625" customWidth="1"/>
    <col min="1537" max="1537" width="4.28515625" customWidth="1"/>
    <col min="1538" max="1538" width="31.140625" customWidth="1"/>
    <col min="1539" max="1539" width="15.7109375" customWidth="1"/>
    <col min="1540" max="1540" width="19.28515625" customWidth="1"/>
    <col min="1541" max="1541" width="14.140625" customWidth="1"/>
    <col min="1793" max="1793" width="4.28515625" customWidth="1"/>
    <col min="1794" max="1794" width="31.140625" customWidth="1"/>
    <col min="1795" max="1795" width="15.7109375" customWidth="1"/>
    <col min="1796" max="1796" width="19.28515625" customWidth="1"/>
    <col min="1797" max="1797" width="14.140625" customWidth="1"/>
    <col min="2049" max="2049" width="4.28515625" customWidth="1"/>
    <col min="2050" max="2050" width="31.140625" customWidth="1"/>
    <col min="2051" max="2051" width="15.7109375" customWidth="1"/>
    <col min="2052" max="2052" width="19.28515625" customWidth="1"/>
    <col min="2053" max="2053" width="14.140625" customWidth="1"/>
    <col min="2305" max="2305" width="4.28515625" customWidth="1"/>
    <col min="2306" max="2306" width="31.140625" customWidth="1"/>
    <col min="2307" max="2307" width="15.7109375" customWidth="1"/>
    <col min="2308" max="2308" width="19.28515625" customWidth="1"/>
    <col min="2309" max="2309" width="14.140625" customWidth="1"/>
    <col min="2561" max="2561" width="4.28515625" customWidth="1"/>
    <col min="2562" max="2562" width="31.140625" customWidth="1"/>
    <col min="2563" max="2563" width="15.7109375" customWidth="1"/>
    <col min="2564" max="2564" width="19.28515625" customWidth="1"/>
    <col min="2565" max="2565" width="14.140625" customWidth="1"/>
    <col min="2817" max="2817" width="4.28515625" customWidth="1"/>
    <col min="2818" max="2818" width="31.140625" customWidth="1"/>
    <col min="2819" max="2819" width="15.7109375" customWidth="1"/>
    <col min="2820" max="2820" width="19.28515625" customWidth="1"/>
    <col min="2821" max="2821" width="14.140625" customWidth="1"/>
    <col min="3073" max="3073" width="4.28515625" customWidth="1"/>
    <col min="3074" max="3074" width="31.140625" customWidth="1"/>
    <col min="3075" max="3075" width="15.7109375" customWidth="1"/>
    <col min="3076" max="3076" width="19.28515625" customWidth="1"/>
    <col min="3077" max="3077" width="14.140625" customWidth="1"/>
    <col min="3329" max="3329" width="4.28515625" customWidth="1"/>
    <col min="3330" max="3330" width="31.140625" customWidth="1"/>
    <col min="3331" max="3331" width="15.7109375" customWidth="1"/>
    <col min="3332" max="3332" width="19.28515625" customWidth="1"/>
    <col min="3333" max="3333" width="14.140625" customWidth="1"/>
    <col min="3585" max="3585" width="4.28515625" customWidth="1"/>
    <col min="3586" max="3586" width="31.140625" customWidth="1"/>
    <col min="3587" max="3587" width="15.7109375" customWidth="1"/>
    <col min="3588" max="3588" width="19.28515625" customWidth="1"/>
    <col min="3589" max="3589" width="14.140625" customWidth="1"/>
    <col min="3841" max="3841" width="4.28515625" customWidth="1"/>
    <col min="3842" max="3842" width="31.140625" customWidth="1"/>
    <col min="3843" max="3843" width="15.7109375" customWidth="1"/>
    <col min="3844" max="3844" width="19.28515625" customWidth="1"/>
    <col min="3845" max="3845" width="14.140625" customWidth="1"/>
    <col min="4097" max="4097" width="4.28515625" customWidth="1"/>
    <col min="4098" max="4098" width="31.140625" customWidth="1"/>
    <col min="4099" max="4099" width="15.7109375" customWidth="1"/>
    <col min="4100" max="4100" width="19.28515625" customWidth="1"/>
    <col min="4101" max="4101" width="14.140625" customWidth="1"/>
    <col min="4353" max="4353" width="4.28515625" customWidth="1"/>
    <col min="4354" max="4354" width="31.140625" customWidth="1"/>
    <col min="4355" max="4355" width="15.7109375" customWidth="1"/>
    <col min="4356" max="4356" width="19.28515625" customWidth="1"/>
    <col min="4357" max="4357" width="14.140625" customWidth="1"/>
    <col min="4609" max="4609" width="4.28515625" customWidth="1"/>
    <col min="4610" max="4610" width="31.140625" customWidth="1"/>
    <col min="4611" max="4611" width="15.7109375" customWidth="1"/>
    <col min="4612" max="4612" width="19.28515625" customWidth="1"/>
    <col min="4613" max="4613" width="14.140625" customWidth="1"/>
    <col min="4865" max="4865" width="4.28515625" customWidth="1"/>
    <col min="4866" max="4866" width="31.140625" customWidth="1"/>
    <col min="4867" max="4867" width="15.7109375" customWidth="1"/>
    <col min="4868" max="4868" width="19.28515625" customWidth="1"/>
    <col min="4869" max="4869" width="14.140625" customWidth="1"/>
    <col min="5121" max="5121" width="4.28515625" customWidth="1"/>
    <col min="5122" max="5122" width="31.140625" customWidth="1"/>
    <col min="5123" max="5123" width="15.7109375" customWidth="1"/>
    <col min="5124" max="5124" width="19.28515625" customWidth="1"/>
    <col min="5125" max="5125" width="14.140625" customWidth="1"/>
    <col min="5377" max="5377" width="4.28515625" customWidth="1"/>
    <col min="5378" max="5378" width="31.140625" customWidth="1"/>
    <col min="5379" max="5379" width="15.7109375" customWidth="1"/>
    <col min="5380" max="5380" width="19.28515625" customWidth="1"/>
    <col min="5381" max="5381" width="14.140625" customWidth="1"/>
    <col min="5633" max="5633" width="4.28515625" customWidth="1"/>
    <col min="5634" max="5634" width="31.140625" customWidth="1"/>
    <col min="5635" max="5635" width="15.7109375" customWidth="1"/>
    <col min="5636" max="5636" width="19.28515625" customWidth="1"/>
    <col min="5637" max="5637" width="14.140625" customWidth="1"/>
    <col min="5889" max="5889" width="4.28515625" customWidth="1"/>
    <col min="5890" max="5890" width="31.140625" customWidth="1"/>
    <col min="5891" max="5891" width="15.7109375" customWidth="1"/>
    <col min="5892" max="5892" width="19.28515625" customWidth="1"/>
    <col min="5893" max="5893" width="14.140625" customWidth="1"/>
    <col min="6145" max="6145" width="4.28515625" customWidth="1"/>
    <col min="6146" max="6146" width="31.140625" customWidth="1"/>
    <col min="6147" max="6147" width="15.7109375" customWidth="1"/>
    <col min="6148" max="6148" width="19.28515625" customWidth="1"/>
    <col min="6149" max="6149" width="14.140625" customWidth="1"/>
    <col min="6401" max="6401" width="4.28515625" customWidth="1"/>
    <col min="6402" max="6402" width="31.140625" customWidth="1"/>
    <col min="6403" max="6403" width="15.7109375" customWidth="1"/>
    <col min="6404" max="6404" width="19.28515625" customWidth="1"/>
    <col min="6405" max="6405" width="14.140625" customWidth="1"/>
    <col min="6657" max="6657" width="4.28515625" customWidth="1"/>
    <col min="6658" max="6658" width="31.140625" customWidth="1"/>
    <col min="6659" max="6659" width="15.7109375" customWidth="1"/>
    <col min="6660" max="6660" width="19.28515625" customWidth="1"/>
    <col min="6661" max="6661" width="14.140625" customWidth="1"/>
    <col min="6913" max="6913" width="4.28515625" customWidth="1"/>
    <col min="6914" max="6914" width="31.140625" customWidth="1"/>
    <col min="6915" max="6915" width="15.7109375" customWidth="1"/>
    <col min="6916" max="6916" width="19.28515625" customWidth="1"/>
    <col min="6917" max="6917" width="14.140625" customWidth="1"/>
    <col min="7169" max="7169" width="4.28515625" customWidth="1"/>
    <col min="7170" max="7170" width="31.140625" customWidth="1"/>
    <col min="7171" max="7171" width="15.7109375" customWidth="1"/>
    <col min="7172" max="7172" width="19.28515625" customWidth="1"/>
    <col min="7173" max="7173" width="14.140625" customWidth="1"/>
    <col min="7425" max="7425" width="4.28515625" customWidth="1"/>
    <col min="7426" max="7426" width="31.140625" customWidth="1"/>
    <col min="7427" max="7427" width="15.7109375" customWidth="1"/>
    <col min="7428" max="7428" width="19.28515625" customWidth="1"/>
    <col min="7429" max="7429" width="14.140625" customWidth="1"/>
    <col min="7681" max="7681" width="4.28515625" customWidth="1"/>
    <col min="7682" max="7682" width="31.140625" customWidth="1"/>
    <col min="7683" max="7683" width="15.7109375" customWidth="1"/>
    <col min="7684" max="7684" width="19.28515625" customWidth="1"/>
    <col min="7685" max="7685" width="14.140625" customWidth="1"/>
    <col min="7937" max="7937" width="4.28515625" customWidth="1"/>
    <col min="7938" max="7938" width="31.140625" customWidth="1"/>
    <col min="7939" max="7939" width="15.7109375" customWidth="1"/>
    <col min="7940" max="7940" width="19.28515625" customWidth="1"/>
    <col min="7941" max="7941" width="14.140625" customWidth="1"/>
    <col min="8193" max="8193" width="4.28515625" customWidth="1"/>
    <col min="8194" max="8194" width="31.140625" customWidth="1"/>
    <col min="8195" max="8195" width="15.7109375" customWidth="1"/>
    <col min="8196" max="8196" width="19.28515625" customWidth="1"/>
    <col min="8197" max="8197" width="14.140625" customWidth="1"/>
    <col min="8449" max="8449" width="4.28515625" customWidth="1"/>
    <col min="8450" max="8450" width="31.140625" customWidth="1"/>
    <col min="8451" max="8451" width="15.7109375" customWidth="1"/>
    <col min="8452" max="8452" width="19.28515625" customWidth="1"/>
    <col min="8453" max="8453" width="14.140625" customWidth="1"/>
    <col min="8705" max="8705" width="4.28515625" customWidth="1"/>
    <col min="8706" max="8706" width="31.140625" customWidth="1"/>
    <col min="8707" max="8707" width="15.7109375" customWidth="1"/>
    <col min="8708" max="8708" width="19.28515625" customWidth="1"/>
    <col min="8709" max="8709" width="14.140625" customWidth="1"/>
    <col min="8961" max="8961" width="4.28515625" customWidth="1"/>
    <col min="8962" max="8962" width="31.140625" customWidth="1"/>
    <col min="8963" max="8963" width="15.7109375" customWidth="1"/>
    <col min="8964" max="8964" width="19.28515625" customWidth="1"/>
    <col min="8965" max="8965" width="14.140625" customWidth="1"/>
    <col min="9217" max="9217" width="4.28515625" customWidth="1"/>
    <col min="9218" max="9218" width="31.140625" customWidth="1"/>
    <col min="9219" max="9219" width="15.7109375" customWidth="1"/>
    <col min="9220" max="9220" width="19.28515625" customWidth="1"/>
    <col min="9221" max="9221" width="14.140625" customWidth="1"/>
    <col min="9473" max="9473" width="4.28515625" customWidth="1"/>
    <col min="9474" max="9474" width="31.140625" customWidth="1"/>
    <col min="9475" max="9475" width="15.7109375" customWidth="1"/>
    <col min="9476" max="9476" width="19.28515625" customWidth="1"/>
    <col min="9477" max="9477" width="14.140625" customWidth="1"/>
    <col min="9729" max="9729" width="4.28515625" customWidth="1"/>
    <col min="9730" max="9730" width="31.140625" customWidth="1"/>
    <col min="9731" max="9731" width="15.7109375" customWidth="1"/>
    <col min="9732" max="9732" width="19.28515625" customWidth="1"/>
    <col min="9733" max="9733" width="14.140625" customWidth="1"/>
    <col min="9985" max="9985" width="4.28515625" customWidth="1"/>
    <col min="9986" max="9986" width="31.140625" customWidth="1"/>
    <col min="9987" max="9987" width="15.7109375" customWidth="1"/>
    <col min="9988" max="9988" width="19.28515625" customWidth="1"/>
    <col min="9989" max="9989" width="14.140625" customWidth="1"/>
    <col min="10241" max="10241" width="4.28515625" customWidth="1"/>
    <col min="10242" max="10242" width="31.140625" customWidth="1"/>
    <col min="10243" max="10243" width="15.7109375" customWidth="1"/>
    <col min="10244" max="10244" width="19.28515625" customWidth="1"/>
    <col min="10245" max="10245" width="14.140625" customWidth="1"/>
    <col min="10497" max="10497" width="4.28515625" customWidth="1"/>
    <col min="10498" max="10498" width="31.140625" customWidth="1"/>
    <col min="10499" max="10499" width="15.7109375" customWidth="1"/>
    <col min="10500" max="10500" width="19.28515625" customWidth="1"/>
    <col min="10501" max="10501" width="14.140625" customWidth="1"/>
    <col min="10753" max="10753" width="4.28515625" customWidth="1"/>
    <col min="10754" max="10754" width="31.140625" customWidth="1"/>
    <col min="10755" max="10755" width="15.7109375" customWidth="1"/>
    <col min="10756" max="10756" width="19.28515625" customWidth="1"/>
    <col min="10757" max="10757" width="14.140625" customWidth="1"/>
    <col min="11009" max="11009" width="4.28515625" customWidth="1"/>
    <col min="11010" max="11010" width="31.140625" customWidth="1"/>
    <col min="11011" max="11011" width="15.7109375" customWidth="1"/>
    <col min="11012" max="11012" width="19.28515625" customWidth="1"/>
    <col min="11013" max="11013" width="14.140625" customWidth="1"/>
    <col min="11265" max="11265" width="4.28515625" customWidth="1"/>
    <col min="11266" max="11266" width="31.140625" customWidth="1"/>
    <col min="11267" max="11267" width="15.7109375" customWidth="1"/>
    <col min="11268" max="11268" width="19.28515625" customWidth="1"/>
    <col min="11269" max="11269" width="14.140625" customWidth="1"/>
    <col min="11521" max="11521" width="4.28515625" customWidth="1"/>
    <col min="11522" max="11522" width="31.140625" customWidth="1"/>
    <col min="11523" max="11523" width="15.7109375" customWidth="1"/>
    <col min="11524" max="11524" width="19.28515625" customWidth="1"/>
    <col min="11525" max="11525" width="14.140625" customWidth="1"/>
    <col min="11777" max="11777" width="4.28515625" customWidth="1"/>
    <col min="11778" max="11778" width="31.140625" customWidth="1"/>
    <col min="11779" max="11779" width="15.7109375" customWidth="1"/>
    <col min="11780" max="11780" width="19.28515625" customWidth="1"/>
    <col min="11781" max="11781" width="14.140625" customWidth="1"/>
    <col min="12033" max="12033" width="4.28515625" customWidth="1"/>
    <col min="12034" max="12034" width="31.140625" customWidth="1"/>
    <col min="12035" max="12035" width="15.7109375" customWidth="1"/>
    <col min="12036" max="12036" width="19.28515625" customWidth="1"/>
    <col min="12037" max="12037" width="14.140625" customWidth="1"/>
    <col min="12289" max="12289" width="4.28515625" customWidth="1"/>
    <col min="12290" max="12290" width="31.140625" customWidth="1"/>
    <col min="12291" max="12291" width="15.7109375" customWidth="1"/>
    <col min="12292" max="12292" width="19.28515625" customWidth="1"/>
    <col min="12293" max="12293" width="14.140625" customWidth="1"/>
    <col min="12545" max="12545" width="4.28515625" customWidth="1"/>
    <col min="12546" max="12546" width="31.140625" customWidth="1"/>
    <col min="12547" max="12547" width="15.7109375" customWidth="1"/>
    <col min="12548" max="12548" width="19.28515625" customWidth="1"/>
    <col min="12549" max="12549" width="14.140625" customWidth="1"/>
    <col min="12801" max="12801" width="4.28515625" customWidth="1"/>
    <col min="12802" max="12802" width="31.140625" customWidth="1"/>
    <col min="12803" max="12803" width="15.7109375" customWidth="1"/>
    <col min="12804" max="12804" width="19.28515625" customWidth="1"/>
    <col min="12805" max="12805" width="14.140625" customWidth="1"/>
    <col min="13057" max="13057" width="4.28515625" customWidth="1"/>
    <col min="13058" max="13058" width="31.140625" customWidth="1"/>
    <col min="13059" max="13059" width="15.7109375" customWidth="1"/>
    <col min="13060" max="13060" width="19.28515625" customWidth="1"/>
    <col min="13061" max="13061" width="14.140625" customWidth="1"/>
    <col min="13313" max="13313" width="4.28515625" customWidth="1"/>
    <col min="13314" max="13314" width="31.140625" customWidth="1"/>
    <col min="13315" max="13315" width="15.7109375" customWidth="1"/>
    <col min="13316" max="13316" width="19.28515625" customWidth="1"/>
    <col min="13317" max="13317" width="14.140625" customWidth="1"/>
    <col min="13569" max="13569" width="4.28515625" customWidth="1"/>
    <col min="13570" max="13570" width="31.140625" customWidth="1"/>
    <col min="13571" max="13571" width="15.7109375" customWidth="1"/>
    <col min="13572" max="13572" width="19.28515625" customWidth="1"/>
    <col min="13573" max="13573" width="14.140625" customWidth="1"/>
    <col min="13825" max="13825" width="4.28515625" customWidth="1"/>
    <col min="13826" max="13826" width="31.140625" customWidth="1"/>
    <col min="13827" max="13827" width="15.7109375" customWidth="1"/>
    <col min="13828" max="13828" width="19.28515625" customWidth="1"/>
    <col min="13829" max="13829" width="14.140625" customWidth="1"/>
    <col min="14081" max="14081" width="4.28515625" customWidth="1"/>
    <col min="14082" max="14082" width="31.140625" customWidth="1"/>
    <col min="14083" max="14083" width="15.7109375" customWidth="1"/>
    <col min="14084" max="14084" width="19.28515625" customWidth="1"/>
    <col min="14085" max="14085" width="14.140625" customWidth="1"/>
    <col min="14337" max="14337" width="4.28515625" customWidth="1"/>
    <col min="14338" max="14338" width="31.140625" customWidth="1"/>
    <col min="14339" max="14339" width="15.7109375" customWidth="1"/>
    <col min="14340" max="14340" width="19.28515625" customWidth="1"/>
    <col min="14341" max="14341" width="14.140625" customWidth="1"/>
    <col min="14593" max="14593" width="4.28515625" customWidth="1"/>
    <col min="14594" max="14594" width="31.140625" customWidth="1"/>
    <col min="14595" max="14595" width="15.7109375" customWidth="1"/>
    <col min="14596" max="14596" width="19.28515625" customWidth="1"/>
    <col min="14597" max="14597" width="14.140625" customWidth="1"/>
    <col min="14849" max="14849" width="4.28515625" customWidth="1"/>
    <col min="14850" max="14850" width="31.140625" customWidth="1"/>
    <col min="14851" max="14851" width="15.7109375" customWidth="1"/>
    <col min="14852" max="14852" width="19.28515625" customWidth="1"/>
    <col min="14853" max="14853" width="14.140625" customWidth="1"/>
    <col min="15105" max="15105" width="4.28515625" customWidth="1"/>
    <col min="15106" max="15106" width="31.140625" customWidth="1"/>
    <col min="15107" max="15107" width="15.7109375" customWidth="1"/>
    <col min="15108" max="15108" width="19.28515625" customWidth="1"/>
    <col min="15109" max="15109" width="14.140625" customWidth="1"/>
    <col min="15361" max="15361" width="4.28515625" customWidth="1"/>
    <col min="15362" max="15362" width="31.140625" customWidth="1"/>
    <col min="15363" max="15363" width="15.7109375" customWidth="1"/>
    <col min="15364" max="15364" width="19.28515625" customWidth="1"/>
    <col min="15365" max="15365" width="14.140625" customWidth="1"/>
    <col min="15617" max="15617" width="4.28515625" customWidth="1"/>
    <col min="15618" max="15618" width="31.140625" customWidth="1"/>
    <col min="15619" max="15619" width="15.7109375" customWidth="1"/>
    <col min="15620" max="15620" width="19.28515625" customWidth="1"/>
    <col min="15621" max="15621" width="14.140625" customWidth="1"/>
    <col min="15873" max="15873" width="4.28515625" customWidth="1"/>
    <col min="15874" max="15874" width="31.140625" customWidth="1"/>
    <col min="15875" max="15875" width="15.7109375" customWidth="1"/>
    <col min="15876" max="15876" width="19.28515625" customWidth="1"/>
    <col min="15877" max="15877" width="14.140625" customWidth="1"/>
    <col min="16129" max="16129" width="4.28515625" customWidth="1"/>
    <col min="16130" max="16130" width="31.140625" customWidth="1"/>
    <col min="16131" max="16131" width="15.7109375" customWidth="1"/>
    <col min="16132" max="16132" width="19.28515625" customWidth="1"/>
    <col min="16133" max="16133" width="14.140625" customWidth="1"/>
  </cols>
  <sheetData>
    <row r="1" spans="1:5" x14ac:dyDescent="0.25">
      <c r="A1" s="278" t="s">
        <v>445</v>
      </c>
      <c r="B1" s="278"/>
      <c r="C1" s="278"/>
      <c r="D1" s="278"/>
      <c r="E1" s="278"/>
    </row>
    <row r="2" spans="1:5" x14ac:dyDescent="0.25">
      <c r="A2" s="101"/>
      <c r="B2" s="279" t="s">
        <v>132</v>
      </c>
      <c r="C2" s="279"/>
      <c r="D2" s="279"/>
      <c r="E2" s="279"/>
    </row>
    <row r="3" spans="1:5" ht="75" x14ac:dyDescent="0.25">
      <c r="A3" s="102" t="s">
        <v>1</v>
      </c>
      <c r="B3" s="102" t="s">
        <v>133</v>
      </c>
      <c r="C3" s="102" t="s">
        <v>134</v>
      </c>
      <c r="D3" s="102" t="s">
        <v>135</v>
      </c>
      <c r="E3" s="102" t="s">
        <v>136</v>
      </c>
    </row>
    <row r="4" spans="1:5" x14ac:dyDescent="0.25">
      <c r="A4" s="103"/>
      <c r="B4" s="102" t="s">
        <v>137</v>
      </c>
      <c r="C4" s="103"/>
      <c r="D4" s="103"/>
      <c r="E4" s="103"/>
    </row>
    <row r="5" spans="1:5" ht="28.5" x14ac:dyDescent="0.25">
      <c r="A5" s="103">
        <v>1</v>
      </c>
      <c r="B5" s="104" t="s">
        <v>138</v>
      </c>
      <c r="C5" s="103" t="s">
        <v>139</v>
      </c>
      <c r="D5" s="103" t="s">
        <v>140</v>
      </c>
      <c r="E5" s="105">
        <v>7</v>
      </c>
    </row>
    <row r="6" spans="1:5" ht="28.5" x14ac:dyDescent="0.25">
      <c r="A6" s="104">
        <v>2</v>
      </c>
      <c r="B6" s="104" t="s">
        <v>141</v>
      </c>
      <c r="C6" s="103" t="s">
        <v>139</v>
      </c>
      <c r="D6" s="103" t="s">
        <v>142</v>
      </c>
      <c r="E6" s="105">
        <v>32</v>
      </c>
    </row>
    <row r="7" spans="1:5" ht="28.5" x14ac:dyDescent="0.25">
      <c r="A7" s="104">
        <v>3</v>
      </c>
      <c r="B7" s="104" t="s">
        <v>143</v>
      </c>
      <c r="C7" s="103" t="s">
        <v>139</v>
      </c>
      <c r="D7" s="103" t="s">
        <v>144</v>
      </c>
      <c r="E7" s="105">
        <v>10</v>
      </c>
    </row>
    <row r="8" spans="1:5" ht="28.5" x14ac:dyDescent="0.25">
      <c r="A8" s="104">
        <v>4</v>
      </c>
      <c r="B8" s="104" t="s">
        <v>145</v>
      </c>
      <c r="C8" s="103" t="s">
        <v>139</v>
      </c>
      <c r="D8" s="103" t="s">
        <v>146</v>
      </c>
      <c r="E8" s="105">
        <v>9</v>
      </c>
    </row>
    <row r="9" spans="1:5" ht="28.5" x14ac:dyDescent="0.25">
      <c r="A9" s="104">
        <v>5</v>
      </c>
      <c r="B9" s="104" t="s">
        <v>147</v>
      </c>
      <c r="C9" s="103" t="s">
        <v>139</v>
      </c>
      <c r="D9" s="103" t="s">
        <v>146</v>
      </c>
      <c r="E9" s="105">
        <v>1</v>
      </c>
    </row>
    <row r="10" spans="1:5" ht="28.5" x14ac:dyDescent="0.25">
      <c r="A10" s="104">
        <v>6</v>
      </c>
      <c r="B10" s="104" t="s">
        <v>148</v>
      </c>
      <c r="C10" s="103" t="s">
        <v>139</v>
      </c>
      <c r="D10" s="103" t="s">
        <v>146</v>
      </c>
      <c r="E10" s="105">
        <v>2</v>
      </c>
    </row>
    <row r="11" spans="1:5" ht="28.5" x14ac:dyDescent="0.25">
      <c r="A11" s="104">
        <v>7</v>
      </c>
      <c r="B11" s="104" t="s">
        <v>149</v>
      </c>
      <c r="C11" s="103" t="s">
        <v>139</v>
      </c>
      <c r="D11" s="103" t="s">
        <v>146</v>
      </c>
      <c r="E11" s="105">
        <v>1</v>
      </c>
    </row>
    <row r="12" spans="1:5" ht="28.5" x14ac:dyDescent="0.25">
      <c r="A12" s="104">
        <v>8</v>
      </c>
      <c r="B12" s="104" t="s">
        <v>150</v>
      </c>
      <c r="C12" s="103" t="s">
        <v>151</v>
      </c>
      <c r="D12" s="103" t="s">
        <v>152</v>
      </c>
      <c r="E12" s="105">
        <v>5</v>
      </c>
    </row>
    <row r="13" spans="1:5" ht="28.5" x14ac:dyDescent="0.25">
      <c r="A13" s="104">
        <v>9</v>
      </c>
      <c r="B13" s="104" t="s">
        <v>153</v>
      </c>
      <c r="C13" s="103" t="s">
        <v>151</v>
      </c>
      <c r="D13" s="103" t="s">
        <v>154</v>
      </c>
      <c r="E13" s="103">
        <v>0</v>
      </c>
    </row>
    <row r="14" spans="1:5" ht="28.5" x14ac:dyDescent="0.25">
      <c r="A14" s="104">
        <v>10</v>
      </c>
      <c r="B14" s="104" t="s">
        <v>155</v>
      </c>
      <c r="C14" s="103" t="s">
        <v>139</v>
      </c>
      <c r="D14" s="103" t="s">
        <v>156</v>
      </c>
      <c r="E14" s="105">
        <v>6</v>
      </c>
    </row>
    <row r="15" spans="1:5" ht="28.5" x14ac:dyDescent="0.25">
      <c r="A15" s="104">
        <v>11</v>
      </c>
      <c r="B15" s="104" t="s">
        <v>157</v>
      </c>
      <c r="C15" s="103" t="s">
        <v>139</v>
      </c>
      <c r="D15" s="103" t="s">
        <v>156</v>
      </c>
      <c r="E15" s="105">
        <v>0</v>
      </c>
    </row>
    <row r="16" spans="1:5" ht="28.5" x14ac:dyDescent="0.25">
      <c r="A16" s="104">
        <v>12</v>
      </c>
      <c r="B16" s="104" t="s">
        <v>158</v>
      </c>
      <c r="C16" s="103" t="s">
        <v>139</v>
      </c>
      <c r="D16" s="103" t="s">
        <v>156</v>
      </c>
      <c r="E16" s="105">
        <v>0</v>
      </c>
    </row>
    <row r="17" spans="1:6" ht="28.5" x14ac:dyDescent="0.25">
      <c r="A17" s="104">
        <v>13</v>
      </c>
      <c r="B17" s="104" t="s">
        <v>159</v>
      </c>
      <c r="C17" s="103" t="s">
        <v>151</v>
      </c>
      <c r="D17" s="103" t="s">
        <v>160</v>
      </c>
      <c r="E17" s="105">
        <v>4</v>
      </c>
    </row>
    <row r="18" spans="1:6" x14ac:dyDescent="0.25">
      <c r="A18" s="104">
        <v>14</v>
      </c>
      <c r="B18" s="104" t="s">
        <v>161</v>
      </c>
      <c r="C18" s="103" t="s">
        <v>151</v>
      </c>
      <c r="D18" s="103" t="s">
        <v>162</v>
      </c>
      <c r="E18" s="105">
        <v>0</v>
      </c>
    </row>
    <row r="19" spans="1:6" x14ac:dyDescent="0.25">
      <c r="A19" s="104">
        <v>15</v>
      </c>
      <c r="B19" s="104" t="s">
        <v>163</v>
      </c>
      <c r="C19" s="103" t="s">
        <v>151</v>
      </c>
      <c r="D19" s="103" t="s">
        <v>164</v>
      </c>
      <c r="E19" s="105">
        <v>0</v>
      </c>
    </row>
    <row r="20" spans="1:6" x14ac:dyDescent="0.25">
      <c r="A20" s="104">
        <v>16</v>
      </c>
      <c r="B20" s="104" t="s">
        <v>165</v>
      </c>
      <c r="C20" s="103" t="s">
        <v>166</v>
      </c>
      <c r="D20" s="103" t="s">
        <v>167</v>
      </c>
      <c r="E20" s="105">
        <v>3</v>
      </c>
    </row>
    <row r="21" spans="1:6" ht="28.5" x14ac:dyDescent="0.25">
      <c r="A21" s="104">
        <v>17</v>
      </c>
      <c r="B21" s="104" t="s">
        <v>168</v>
      </c>
      <c r="C21" s="103" t="s">
        <v>151</v>
      </c>
      <c r="D21" s="103" t="s">
        <v>169</v>
      </c>
      <c r="E21" s="105">
        <v>16</v>
      </c>
    </row>
    <row r="22" spans="1:6" ht="28.5" x14ac:dyDescent="0.25">
      <c r="A22" s="104">
        <v>18</v>
      </c>
      <c r="B22" s="104" t="s">
        <v>170</v>
      </c>
      <c r="C22" s="103" t="s">
        <v>139</v>
      </c>
      <c r="D22" s="103" t="s">
        <v>146</v>
      </c>
      <c r="E22" s="105">
        <v>1</v>
      </c>
    </row>
    <row r="23" spans="1:6" x14ac:dyDescent="0.25">
      <c r="A23" s="104"/>
      <c r="B23" s="104"/>
      <c r="C23" s="103"/>
      <c r="D23" s="103"/>
      <c r="E23" s="106"/>
    </row>
    <row r="24" spans="1:6" x14ac:dyDescent="0.25">
      <c r="A24" s="104"/>
      <c r="B24" s="102" t="s">
        <v>171</v>
      </c>
      <c r="C24" s="103"/>
      <c r="D24" s="103"/>
      <c r="E24" s="103"/>
    </row>
    <row r="25" spans="1:6" x14ac:dyDescent="0.25">
      <c r="A25" s="104">
        <v>19</v>
      </c>
      <c r="B25" s="104" t="s">
        <v>172</v>
      </c>
      <c r="C25" s="103" t="s">
        <v>166</v>
      </c>
      <c r="D25" s="103" t="s">
        <v>173</v>
      </c>
      <c r="E25" s="105">
        <v>0</v>
      </c>
    </row>
    <row r="26" spans="1:6" ht="28.5" x14ac:dyDescent="0.25">
      <c r="A26" s="104">
        <v>20</v>
      </c>
      <c r="B26" s="104" t="s">
        <v>174</v>
      </c>
      <c r="C26" s="103" t="s">
        <v>166</v>
      </c>
      <c r="D26" s="103" t="s">
        <v>175</v>
      </c>
      <c r="E26" s="105">
        <v>5</v>
      </c>
    </row>
    <row r="27" spans="1:6" ht="28.5" x14ac:dyDescent="0.25">
      <c r="A27" s="104"/>
      <c r="B27" s="104" t="s">
        <v>176</v>
      </c>
      <c r="C27" s="103" t="s">
        <v>166</v>
      </c>
      <c r="D27" s="103" t="s">
        <v>175</v>
      </c>
      <c r="E27" s="106">
        <v>0</v>
      </c>
    </row>
    <row r="28" spans="1:6" ht="28.5" x14ac:dyDescent="0.25">
      <c r="A28" s="104"/>
      <c r="B28" s="104" t="s">
        <v>177</v>
      </c>
      <c r="C28" s="103" t="s">
        <v>166</v>
      </c>
      <c r="D28" s="103" t="s">
        <v>175</v>
      </c>
      <c r="E28" s="106">
        <v>0</v>
      </c>
    </row>
    <row r="29" spans="1:6" ht="28.5" x14ac:dyDescent="0.25">
      <c r="A29" s="104"/>
      <c r="B29" s="104" t="s">
        <v>178</v>
      </c>
      <c r="C29" s="103" t="s">
        <v>166</v>
      </c>
      <c r="D29" s="103" t="s">
        <v>175</v>
      </c>
      <c r="E29" s="106">
        <v>5</v>
      </c>
    </row>
    <row r="30" spans="1:6" x14ac:dyDescent="0.25">
      <c r="A30" s="104"/>
      <c r="B30" s="104" t="s">
        <v>179</v>
      </c>
      <c r="C30" s="103" t="s">
        <v>166</v>
      </c>
      <c r="D30" s="103" t="s">
        <v>175</v>
      </c>
      <c r="E30" s="106">
        <v>3</v>
      </c>
    </row>
    <row r="31" spans="1:6" ht="28.5" x14ac:dyDescent="0.25">
      <c r="A31" s="104"/>
      <c r="B31" s="104" t="s">
        <v>180</v>
      </c>
      <c r="C31" s="103" t="s">
        <v>166</v>
      </c>
      <c r="D31" s="103" t="s">
        <v>175</v>
      </c>
      <c r="E31" s="106">
        <v>2</v>
      </c>
    </row>
    <row r="32" spans="1:6" x14ac:dyDescent="0.25">
      <c r="A32" s="104" t="s">
        <v>181</v>
      </c>
      <c r="B32" s="107" t="s">
        <v>182</v>
      </c>
      <c r="C32" s="103"/>
      <c r="D32" s="103" t="s">
        <v>183</v>
      </c>
      <c r="E32" s="106">
        <v>25</v>
      </c>
      <c r="F32" s="280">
        <f>E32+E33</f>
        <v>450</v>
      </c>
    </row>
    <row r="33" spans="1:6" x14ac:dyDescent="0.25">
      <c r="A33" s="104">
        <v>21</v>
      </c>
      <c r="B33" s="104" t="s">
        <v>184</v>
      </c>
      <c r="C33" s="103" t="s">
        <v>166</v>
      </c>
      <c r="D33" s="103"/>
      <c r="E33" s="105">
        <f>(419-65-25)+96</f>
        <v>425</v>
      </c>
      <c r="F33" s="280"/>
    </row>
    <row r="34" spans="1:6" x14ac:dyDescent="0.25">
      <c r="A34" s="281" t="s">
        <v>185</v>
      </c>
      <c r="B34" s="282"/>
      <c r="C34" s="103"/>
      <c r="D34" s="103"/>
      <c r="E34" s="103"/>
    </row>
    <row r="35" spans="1:6" ht="28.5" x14ac:dyDescent="0.25">
      <c r="A35" s="104">
        <v>22</v>
      </c>
      <c r="B35" s="104" t="s">
        <v>186</v>
      </c>
      <c r="C35" s="103" t="s">
        <v>166</v>
      </c>
      <c r="D35" s="103" t="s">
        <v>187</v>
      </c>
      <c r="E35" s="105">
        <v>1</v>
      </c>
    </row>
    <row r="36" spans="1:6" x14ac:dyDescent="0.25">
      <c r="A36" s="104"/>
      <c r="B36" s="104"/>
      <c r="C36" s="103"/>
      <c r="D36" s="103"/>
      <c r="E36" s="103"/>
    </row>
    <row r="37" spans="1:6" x14ac:dyDescent="0.25">
      <c r="A37" s="104"/>
      <c r="B37" s="102" t="s">
        <v>188</v>
      </c>
      <c r="C37" s="103"/>
      <c r="D37" s="103"/>
      <c r="E37" s="103"/>
    </row>
    <row r="38" spans="1:6" x14ac:dyDescent="0.25">
      <c r="A38" s="104">
        <v>23</v>
      </c>
      <c r="B38" s="104" t="s">
        <v>189</v>
      </c>
      <c r="C38" s="103" t="s">
        <v>166</v>
      </c>
      <c r="D38" s="103" t="s">
        <v>190</v>
      </c>
      <c r="E38" s="105">
        <v>1</v>
      </c>
    </row>
    <row r="39" spans="1:6" x14ac:dyDescent="0.25">
      <c r="A39" s="104"/>
      <c r="B39" s="104"/>
      <c r="C39" s="103"/>
      <c r="D39" s="103"/>
      <c r="E39" s="105"/>
    </row>
    <row r="40" spans="1:6" ht="30" x14ac:dyDescent="0.25">
      <c r="A40" s="104"/>
      <c r="B40" s="102" t="s">
        <v>191</v>
      </c>
      <c r="C40" s="103"/>
      <c r="D40" s="103"/>
      <c r="E40" s="105"/>
    </row>
    <row r="41" spans="1:6" ht="28.5" x14ac:dyDescent="0.25">
      <c r="A41" s="104">
        <v>24</v>
      </c>
      <c r="B41" s="104" t="s">
        <v>192</v>
      </c>
      <c r="C41" s="103" t="s">
        <v>166</v>
      </c>
      <c r="D41" s="103" t="s">
        <v>193</v>
      </c>
      <c r="E41" s="105">
        <v>4</v>
      </c>
    </row>
    <row r="42" spans="1:6" ht="28.5" x14ac:dyDescent="0.25">
      <c r="A42" s="104">
        <v>25</v>
      </c>
      <c r="B42" s="104" t="s">
        <v>194</v>
      </c>
      <c r="C42" s="103" t="s">
        <v>166</v>
      </c>
      <c r="D42" s="103" t="s">
        <v>193</v>
      </c>
      <c r="E42" s="105">
        <v>5</v>
      </c>
    </row>
    <row r="43" spans="1:6" x14ac:dyDescent="0.25">
      <c r="A43" s="104">
        <v>26</v>
      </c>
      <c r="B43" s="104" t="s">
        <v>195</v>
      </c>
      <c r="C43" s="103" t="s">
        <v>166</v>
      </c>
      <c r="D43" s="103" t="s">
        <v>193</v>
      </c>
      <c r="E43" s="105">
        <v>0</v>
      </c>
    </row>
    <row r="44" spans="1:6" x14ac:dyDescent="0.25">
      <c r="A44" s="104">
        <v>27</v>
      </c>
      <c r="B44" s="104" t="s">
        <v>196</v>
      </c>
      <c r="C44" s="103" t="s">
        <v>166</v>
      </c>
      <c r="D44" s="103" t="s">
        <v>193</v>
      </c>
      <c r="E44" s="105">
        <v>0</v>
      </c>
    </row>
    <row r="45" spans="1:6" x14ac:dyDescent="0.25">
      <c r="A45" s="283" t="s">
        <v>197</v>
      </c>
      <c r="B45" s="284"/>
      <c r="C45" s="108"/>
      <c r="D45" s="108"/>
      <c r="E45" s="109">
        <f>SUM(E4:E44)</f>
        <v>573</v>
      </c>
    </row>
    <row r="46" spans="1:6" ht="29.25" x14ac:dyDescent="0.25">
      <c r="A46" s="110">
        <v>28</v>
      </c>
      <c r="B46" s="111" t="s">
        <v>10</v>
      </c>
      <c r="C46" s="110"/>
      <c r="D46" s="110"/>
      <c r="E46" s="110">
        <v>15</v>
      </c>
    </row>
    <row r="47" spans="1:6" ht="29.25" x14ac:dyDescent="0.25">
      <c r="A47" s="110">
        <v>29</v>
      </c>
      <c r="B47" s="111" t="s">
        <v>198</v>
      </c>
      <c r="C47" s="110"/>
      <c r="D47" s="110"/>
      <c r="E47" s="110">
        <f>E45+E46</f>
        <v>588</v>
      </c>
    </row>
    <row r="48" spans="1:6" x14ac:dyDescent="0.25">
      <c r="A48" s="101"/>
      <c r="B48" s="112"/>
      <c r="C48" s="101"/>
      <c r="D48" s="101"/>
      <c r="E48" s="101"/>
    </row>
    <row r="49" spans="1:5" x14ac:dyDescent="0.25">
      <c r="A49" s="101"/>
      <c r="B49" s="112"/>
      <c r="C49" s="101"/>
      <c r="D49" s="101"/>
      <c r="E49" s="101"/>
    </row>
    <row r="50" spans="1:5" x14ac:dyDescent="0.25">
      <c r="A50" s="113" t="s">
        <v>437</v>
      </c>
      <c r="B50" s="113"/>
      <c r="C50" s="113"/>
      <c r="D50" s="113"/>
      <c r="E50" s="113"/>
    </row>
    <row r="51" spans="1:5" x14ac:dyDescent="0.25">
      <c r="A51" s="113"/>
      <c r="B51" s="113"/>
      <c r="C51" s="113"/>
      <c r="D51" s="113"/>
      <c r="E51" s="113"/>
    </row>
    <row r="52" spans="1:5" x14ac:dyDescent="0.25">
      <c r="A52" s="114" t="s">
        <v>199</v>
      </c>
      <c r="B52" s="113"/>
      <c r="C52" s="113"/>
      <c r="D52" s="113"/>
      <c r="E52" s="113"/>
    </row>
    <row r="53" spans="1:5" x14ac:dyDescent="0.25">
      <c r="A53" s="114" t="s">
        <v>200</v>
      </c>
      <c r="B53" s="113"/>
      <c r="C53" s="115" t="s">
        <v>201</v>
      </c>
      <c r="D53" s="116" t="s">
        <v>202</v>
      </c>
      <c r="E53" s="113"/>
    </row>
    <row r="54" spans="1:5" x14ac:dyDescent="0.25">
      <c r="C54" s="115" t="s">
        <v>203</v>
      </c>
      <c r="D54" s="117" t="s">
        <v>204</v>
      </c>
    </row>
  </sheetData>
  <mergeCells count="5">
    <mergeCell ref="A1:E1"/>
    <mergeCell ref="B2:E2"/>
    <mergeCell ref="F32:F33"/>
    <mergeCell ref="A34:B34"/>
    <mergeCell ref="A45:B4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topLeftCell="A70" zoomScale="115" zoomScaleNormal="115" workbookViewId="0">
      <selection activeCell="G81" sqref="G81"/>
    </sheetView>
  </sheetViews>
  <sheetFormatPr defaultRowHeight="15" x14ac:dyDescent="0.25"/>
  <cols>
    <col min="1" max="1" width="15.5703125" customWidth="1"/>
    <col min="2" max="2" width="12.85546875" customWidth="1"/>
    <col min="3" max="3" width="19.42578125" customWidth="1"/>
    <col min="4" max="4" width="16.5703125" customWidth="1"/>
    <col min="236" max="236" width="21.28515625" customWidth="1"/>
    <col min="237" max="237" width="18.28515625" customWidth="1"/>
    <col min="238" max="238" width="19.85546875" customWidth="1"/>
    <col min="239" max="239" width="22.140625" customWidth="1"/>
    <col min="492" max="492" width="21.28515625" customWidth="1"/>
    <col min="493" max="493" width="18.28515625" customWidth="1"/>
    <col min="494" max="494" width="19.85546875" customWidth="1"/>
    <col min="495" max="495" width="22.140625" customWidth="1"/>
    <col min="748" max="748" width="21.28515625" customWidth="1"/>
    <col min="749" max="749" width="18.28515625" customWidth="1"/>
    <col min="750" max="750" width="19.85546875" customWidth="1"/>
    <col min="751" max="751" width="22.140625" customWidth="1"/>
    <col min="1004" max="1004" width="21.28515625" customWidth="1"/>
    <col min="1005" max="1005" width="18.28515625" customWidth="1"/>
    <col min="1006" max="1006" width="19.85546875" customWidth="1"/>
    <col min="1007" max="1007" width="22.140625" customWidth="1"/>
    <col min="1260" max="1260" width="21.28515625" customWidth="1"/>
    <col min="1261" max="1261" width="18.28515625" customWidth="1"/>
    <col min="1262" max="1262" width="19.85546875" customWidth="1"/>
    <col min="1263" max="1263" width="22.140625" customWidth="1"/>
    <col min="1516" max="1516" width="21.28515625" customWidth="1"/>
    <col min="1517" max="1517" width="18.28515625" customWidth="1"/>
    <col min="1518" max="1518" width="19.85546875" customWidth="1"/>
    <col min="1519" max="1519" width="22.140625" customWidth="1"/>
    <col min="1772" max="1772" width="21.28515625" customWidth="1"/>
    <col min="1773" max="1773" width="18.28515625" customWidth="1"/>
    <col min="1774" max="1774" width="19.85546875" customWidth="1"/>
    <col min="1775" max="1775" width="22.140625" customWidth="1"/>
    <col min="2028" max="2028" width="21.28515625" customWidth="1"/>
    <col min="2029" max="2029" width="18.28515625" customWidth="1"/>
    <col min="2030" max="2030" width="19.85546875" customWidth="1"/>
    <col min="2031" max="2031" width="22.140625" customWidth="1"/>
    <col min="2284" max="2284" width="21.28515625" customWidth="1"/>
    <col min="2285" max="2285" width="18.28515625" customWidth="1"/>
    <col min="2286" max="2286" width="19.85546875" customWidth="1"/>
    <col min="2287" max="2287" width="22.140625" customWidth="1"/>
    <col min="2540" max="2540" width="21.28515625" customWidth="1"/>
    <col min="2541" max="2541" width="18.28515625" customWidth="1"/>
    <col min="2542" max="2542" width="19.85546875" customWidth="1"/>
    <col min="2543" max="2543" width="22.140625" customWidth="1"/>
    <col min="2796" max="2796" width="21.28515625" customWidth="1"/>
    <col min="2797" max="2797" width="18.28515625" customWidth="1"/>
    <col min="2798" max="2798" width="19.85546875" customWidth="1"/>
    <col min="2799" max="2799" width="22.140625" customWidth="1"/>
    <col min="3052" max="3052" width="21.28515625" customWidth="1"/>
    <col min="3053" max="3053" width="18.28515625" customWidth="1"/>
    <col min="3054" max="3054" width="19.85546875" customWidth="1"/>
    <col min="3055" max="3055" width="22.140625" customWidth="1"/>
    <col min="3308" max="3308" width="21.28515625" customWidth="1"/>
    <col min="3309" max="3309" width="18.28515625" customWidth="1"/>
    <col min="3310" max="3310" width="19.85546875" customWidth="1"/>
    <col min="3311" max="3311" width="22.140625" customWidth="1"/>
    <col min="3564" max="3564" width="21.28515625" customWidth="1"/>
    <col min="3565" max="3565" width="18.28515625" customWidth="1"/>
    <col min="3566" max="3566" width="19.85546875" customWidth="1"/>
    <col min="3567" max="3567" width="22.140625" customWidth="1"/>
    <col min="3820" max="3820" width="21.28515625" customWidth="1"/>
    <col min="3821" max="3821" width="18.28515625" customWidth="1"/>
    <col min="3822" max="3822" width="19.85546875" customWidth="1"/>
    <col min="3823" max="3823" width="22.140625" customWidth="1"/>
    <col min="4076" max="4076" width="21.28515625" customWidth="1"/>
    <col min="4077" max="4077" width="18.28515625" customWidth="1"/>
    <col min="4078" max="4078" width="19.85546875" customWidth="1"/>
    <col min="4079" max="4079" width="22.140625" customWidth="1"/>
    <col min="4332" max="4332" width="21.28515625" customWidth="1"/>
    <col min="4333" max="4333" width="18.28515625" customWidth="1"/>
    <col min="4334" max="4334" width="19.85546875" customWidth="1"/>
    <col min="4335" max="4335" width="22.140625" customWidth="1"/>
    <col min="4588" max="4588" width="21.28515625" customWidth="1"/>
    <col min="4589" max="4589" width="18.28515625" customWidth="1"/>
    <col min="4590" max="4590" width="19.85546875" customWidth="1"/>
    <col min="4591" max="4591" width="22.140625" customWidth="1"/>
    <col min="4844" max="4844" width="21.28515625" customWidth="1"/>
    <col min="4845" max="4845" width="18.28515625" customWidth="1"/>
    <col min="4846" max="4846" width="19.85546875" customWidth="1"/>
    <col min="4847" max="4847" width="22.140625" customWidth="1"/>
    <col min="5100" max="5100" width="21.28515625" customWidth="1"/>
    <col min="5101" max="5101" width="18.28515625" customWidth="1"/>
    <col min="5102" max="5102" width="19.85546875" customWidth="1"/>
    <col min="5103" max="5103" width="22.140625" customWidth="1"/>
    <col min="5356" max="5356" width="21.28515625" customWidth="1"/>
    <col min="5357" max="5357" width="18.28515625" customWidth="1"/>
    <col min="5358" max="5358" width="19.85546875" customWidth="1"/>
    <col min="5359" max="5359" width="22.140625" customWidth="1"/>
    <col min="5612" max="5612" width="21.28515625" customWidth="1"/>
    <col min="5613" max="5613" width="18.28515625" customWidth="1"/>
    <col min="5614" max="5614" width="19.85546875" customWidth="1"/>
    <col min="5615" max="5615" width="22.140625" customWidth="1"/>
    <col min="5868" max="5868" width="21.28515625" customWidth="1"/>
    <col min="5869" max="5869" width="18.28515625" customWidth="1"/>
    <col min="5870" max="5870" width="19.85546875" customWidth="1"/>
    <col min="5871" max="5871" width="22.140625" customWidth="1"/>
    <col min="6124" max="6124" width="21.28515625" customWidth="1"/>
    <col min="6125" max="6125" width="18.28515625" customWidth="1"/>
    <col min="6126" max="6126" width="19.85546875" customWidth="1"/>
    <col min="6127" max="6127" width="22.140625" customWidth="1"/>
    <col min="6380" max="6380" width="21.28515625" customWidth="1"/>
    <col min="6381" max="6381" width="18.28515625" customWidth="1"/>
    <col min="6382" max="6382" width="19.85546875" customWidth="1"/>
    <col min="6383" max="6383" width="22.140625" customWidth="1"/>
    <col min="6636" max="6636" width="21.28515625" customWidth="1"/>
    <col min="6637" max="6637" width="18.28515625" customWidth="1"/>
    <col min="6638" max="6638" width="19.85546875" customWidth="1"/>
    <col min="6639" max="6639" width="22.140625" customWidth="1"/>
    <col min="6892" max="6892" width="21.28515625" customWidth="1"/>
    <col min="6893" max="6893" width="18.28515625" customWidth="1"/>
    <col min="6894" max="6894" width="19.85546875" customWidth="1"/>
    <col min="6895" max="6895" width="22.140625" customWidth="1"/>
    <col min="7148" max="7148" width="21.28515625" customWidth="1"/>
    <col min="7149" max="7149" width="18.28515625" customWidth="1"/>
    <col min="7150" max="7150" width="19.85546875" customWidth="1"/>
    <col min="7151" max="7151" width="22.140625" customWidth="1"/>
    <col min="7404" max="7404" width="21.28515625" customWidth="1"/>
    <col min="7405" max="7405" width="18.28515625" customWidth="1"/>
    <col min="7406" max="7406" width="19.85546875" customWidth="1"/>
    <col min="7407" max="7407" width="22.140625" customWidth="1"/>
    <col min="7660" max="7660" width="21.28515625" customWidth="1"/>
    <col min="7661" max="7661" width="18.28515625" customWidth="1"/>
    <col min="7662" max="7662" width="19.85546875" customWidth="1"/>
    <col min="7663" max="7663" width="22.140625" customWidth="1"/>
    <col min="7916" max="7916" width="21.28515625" customWidth="1"/>
    <col min="7917" max="7917" width="18.28515625" customWidth="1"/>
    <col min="7918" max="7918" width="19.85546875" customWidth="1"/>
    <col min="7919" max="7919" width="22.140625" customWidth="1"/>
    <col min="8172" max="8172" width="21.28515625" customWidth="1"/>
    <col min="8173" max="8173" width="18.28515625" customWidth="1"/>
    <col min="8174" max="8174" width="19.85546875" customWidth="1"/>
    <col min="8175" max="8175" width="22.140625" customWidth="1"/>
    <col min="8428" max="8428" width="21.28515625" customWidth="1"/>
    <col min="8429" max="8429" width="18.28515625" customWidth="1"/>
    <col min="8430" max="8430" width="19.85546875" customWidth="1"/>
    <col min="8431" max="8431" width="22.140625" customWidth="1"/>
    <col min="8684" max="8684" width="21.28515625" customWidth="1"/>
    <col min="8685" max="8685" width="18.28515625" customWidth="1"/>
    <col min="8686" max="8686" width="19.85546875" customWidth="1"/>
    <col min="8687" max="8687" width="22.140625" customWidth="1"/>
    <col min="8940" max="8940" width="21.28515625" customWidth="1"/>
    <col min="8941" max="8941" width="18.28515625" customWidth="1"/>
    <col min="8942" max="8942" width="19.85546875" customWidth="1"/>
    <col min="8943" max="8943" width="22.140625" customWidth="1"/>
    <col min="9196" max="9196" width="21.28515625" customWidth="1"/>
    <col min="9197" max="9197" width="18.28515625" customWidth="1"/>
    <col min="9198" max="9198" width="19.85546875" customWidth="1"/>
    <col min="9199" max="9199" width="22.140625" customWidth="1"/>
    <col min="9452" max="9452" width="21.28515625" customWidth="1"/>
    <col min="9453" max="9453" width="18.28515625" customWidth="1"/>
    <col min="9454" max="9454" width="19.85546875" customWidth="1"/>
    <col min="9455" max="9455" width="22.140625" customWidth="1"/>
    <col min="9708" max="9708" width="21.28515625" customWidth="1"/>
    <col min="9709" max="9709" width="18.28515625" customWidth="1"/>
    <col min="9710" max="9710" width="19.85546875" customWidth="1"/>
    <col min="9711" max="9711" width="22.140625" customWidth="1"/>
    <col min="9964" max="9964" width="21.28515625" customWidth="1"/>
    <col min="9965" max="9965" width="18.28515625" customWidth="1"/>
    <col min="9966" max="9966" width="19.85546875" customWidth="1"/>
    <col min="9967" max="9967" width="22.140625" customWidth="1"/>
    <col min="10220" max="10220" width="21.28515625" customWidth="1"/>
    <col min="10221" max="10221" width="18.28515625" customWidth="1"/>
    <col min="10222" max="10222" width="19.85546875" customWidth="1"/>
    <col min="10223" max="10223" width="22.140625" customWidth="1"/>
    <col min="10476" max="10476" width="21.28515625" customWidth="1"/>
    <col min="10477" max="10477" width="18.28515625" customWidth="1"/>
    <col min="10478" max="10478" width="19.85546875" customWidth="1"/>
    <col min="10479" max="10479" width="22.140625" customWidth="1"/>
    <col min="10732" max="10732" width="21.28515625" customWidth="1"/>
    <col min="10733" max="10733" width="18.28515625" customWidth="1"/>
    <col min="10734" max="10734" width="19.85546875" customWidth="1"/>
    <col min="10735" max="10735" width="22.140625" customWidth="1"/>
    <col min="10988" max="10988" width="21.28515625" customWidth="1"/>
    <col min="10989" max="10989" width="18.28515625" customWidth="1"/>
    <col min="10990" max="10990" width="19.85546875" customWidth="1"/>
    <col min="10991" max="10991" width="22.140625" customWidth="1"/>
    <col min="11244" max="11244" width="21.28515625" customWidth="1"/>
    <col min="11245" max="11245" width="18.28515625" customWidth="1"/>
    <col min="11246" max="11246" width="19.85546875" customWidth="1"/>
    <col min="11247" max="11247" width="22.140625" customWidth="1"/>
    <col min="11500" max="11500" width="21.28515625" customWidth="1"/>
    <col min="11501" max="11501" width="18.28515625" customWidth="1"/>
    <col min="11502" max="11502" width="19.85546875" customWidth="1"/>
    <col min="11503" max="11503" width="22.140625" customWidth="1"/>
    <col min="11756" max="11756" width="21.28515625" customWidth="1"/>
    <col min="11757" max="11757" width="18.28515625" customWidth="1"/>
    <col min="11758" max="11758" width="19.85546875" customWidth="1"/>
    <col min="11759" max="11759" width="22.140625" customWidth="1"/>
    <col min="12012" max="12012" width="21.28515625" customWidth="1"/>
    <col min="12013" max="12013" width="18.28515625" customWidth="1"/>
    <col min="12014" max="12014" width="19.85546875" customWidth="1"/>
    <col min="12015" max="12015" width="22.140625" customWidth="1"/>
    <col min="12268" max="12268" width="21.28515625" customWidth="1"/>
    <col min="12269" max="12269" width="18.28515625" customWidth="1"/>
    <col min="12270" max="12270" width="19.85546875" customWidth="1"/>
    <col min="12271" max="12271" width="22.140625" customWidth="1"/>
    <col min="12524" max="12524" width="21.28515625" customWidth="1"/>
    <col min="12525" max="12525" width="18.28515625" customWidth="1"/>
    <col min="12526" max="12526" width="19.85546875" customWidth="1"/>
    <col min="12527" max="12527" width="22.140625" customWidth="1"/>
    <col min="12780" max="12780" width="21.28515625" customWidth="1"/>
    <col min="12781" max="12781" width="18.28515625" customWidth="1"/>
    <col min="12782" max="12782" width="19.85546875" customWidth="1"/>
    <col min="12783" max="12783" width="22.140625" customWidth="1"/>
    <col min="13036" max="13036" width="21.28515625" customWidth="1"/>
    <col min="13037" max="13037" width="18.28515625" customWidth="1"/>
    <col min="13038" max="13038" width="19.85546875" customWidth="1"/>
    <col min="13039" max="13039" width="22.140625" customWidth="1"/>
    <col min="13292" max="13292" width="21.28515625" customWidth="1"/>
    <col min="13293" max="13293" width="18.28515625" customWidth="1"/>
    <col min="13294" max="13294" width="19.85546875" customWidth="1"/>
    <col min="13295" max="13295" width="22.140625" customWidth="1"/>
    <col min="13548" max="13548" width="21.28515625" customWidth="1"/>
    <col min="13549" max="13549" width="18.28515625" customWidth="1"/>
    <col min="13550" max="13550" width="19.85546875" customWidth="1"/>
    <col min="13551" max="13551" width="22.140625" customWidth="1"/>
    <col min="13804" max="13804" width="21.28515625" customWidth="1"/>
    <col min="13805" max="13805" width="18.28515625" customWidth="1"/>
    <col min="13806" max="13806" width="19.85546875" customWidth="1"/>
    <col min="13807" max="13807" width="22.140625" customWidth="1"/>
    <col min="14060" max="14060" width="21.28515625" customWidth="1"/>
    <col min="14061" max="14061" width="18.28515625" customWidth="1"/>
    <col min="14062" max="14062" width="19.85546875" customWidth="1"/>
    <col min="14063" max="14063" width="22.140625" customWidth="1"/>
    <col min="14316" max="14316" width="21.28515625" customWidth="1"/>
    <col min="14317" max="14317" width="18.28515625" customWidth="1"/>
    <col min="14318" max="14318" width="19.85546875" customWidth="1"/>
    <col min="14319" max="14319" width="22.140625" customWidth="1"/>
    <col min="14572" max="14572" width="21.28515625" customWidth="1"/>
    <col min="14573" max="14573" width="18.28515625" customWidth="1"/>
    <col min="14574" max="14574" width="19.85546875" customWidth="1"/>
    <col min="14575" max="14575" width="22.140625" customWidth="1"/>
    <col min="14828" max="14828" width="21.28515625" customWidth="1"/>
    <col min="14829" max="14829" width="18.28515625" customWidth="1"/>
    <col min="14830" max="14830" width="19.85546875" customWidth="1"/>
    <col min="14831" max="14831" width="22.140625" customWidth="1"/>
    <col min="15084" max="15084" width="21.28515625" customWidth="1"/>
    <col min="15085" max="15085" width="18.28515625" customWidth="1"/>
    <col min="15086" max="15086" width="19.85546875" customWidth="1"/>
    <col min="15087" max="15087" width="22.140625" customWidth="1"/>
    <col min="15340" max="15340" width="21.28515625" customWidth="1"/>
    <col min="15341" max="15341" width="18.28515625" customWidth="1"/>
    <col min="15342" max="15342" width="19.85546875" customWidth="1"/>
    <col min="15343" max="15343" width="22.140625" customWidth="1"/>
    <col min="15596" max="15596" width="21.28515625" customWidth="1"/>
    <col min="15597" max="15597" width="18.28515625" customWidth="1"/>
    <col min="15598" max="15598" width="19.85546875" customWidth="1"/>
    <col min="15599" max="15599" width="22.140625" customWidth="1"/>
    <col min="15852" max="15852" width="21.28515625" customWidth="1"/>
    <col min="15853" max="15853" width="18.28515625" customWidth="1"/>
    <col min="15854" max="15854" width="19.85546875" customWidth="1"/>
    <col min="15855" max="15855" width="22.140625" customWidth="1"/>
    <col min="16108" max="16108" width="21.28515625" customWidth="1"/>
    <col min="16109" max="16109" width="18.28515625" customWidth="1"/>
    <col min="16110" max="16110" width="19.85546875" customWidth="1"/>
    <col min="16111" max="16111" width="22.140625" customWidth="1"/>
  </cols>
  <sheetData>
    <row r="1" spans="1:8" x14ac:dyDescent="0.25">
      <c r="A1" s="119"/>
      <c r="B1" s="119"/>
      <c r="C1" s="119"/>
      <c r="D1" s="120" t="s">
        <v>205</v>
      </c>
    </row>
    <row r="2" spans="1:8" x14ac:dyDescent="0.25">
      <c r="A2" s="285" t="s">
        <v>206</v>
      </c>
      <c r="B2" s="285"/>
      <c r="C2" s="285"/>
      <c r="D2" s="285"/>
    </row>
    <row r="3" spans="1:8" x14ac:dyDescent="0.25">
      <c r="A3" s="285" t="s">
        <v>444</v>
      </c>
      <c r="B3" s="285"/>
      <c r="C3" s="285"/>
      <c r="D3" s="285"/>
    </row>
    <row r="4" spans="1:8" x14ac:dyDescent="0.25">
      <c r="A4" s="286" t="s">
        <v>207</v>
      </c>
      <c r="B4" s="286"/>
      <c r="C4" s="286"/>
      <c r="D4" s="286"/>
    </row>
    <row r="5" spans="1:8" x14ac:dyDescent="0.25">
      <c r="A5" s="257" t="s">
        <v>413</v>
      </c>
      <c r="B5" s="257" t="s">
        <v>208</v>
      </c>
      <c r="C5" s="257" t="s">
        <v>209</v>
      </c>
      <c r="D5" s="257" t="s">
        <v>210</v>
      </c>
    </row>
    <row r="6" spans="1:8" x14ac:dyDescent="0.25">
      <c r="A6" s="257" t="s">
        <v>211</v>
      </c>
      <c r="B6" s="257" t="s">
        <v>212</v>
      </c>
      <c r="C6" s="257" t="s">
        <v>213</v>
      </c>
      <c r="D6" s="257" t="s">
        <v>214</v>
      </c>
    </row>
    <row r="7" spans="1:8" x14ac:dyDescent="0.25">
      <c r="A7" s="287" t="s">
        <v>215</v>
      </c>
      <c r="B7" s="287"/>
      <c r="C7" s="287"/>
      <c r="D7" s="287"/>
    </row>
    <row r="8" spans="1:8" x14ac:dyDescent="0.25">
      <c r="A8" s="197" t="s">
        <v>216</v>
      </c>
      <c r="B8" s="198">
        <v>0</v>
      </c>
      <c r="C8" s="199">
        <v>65</v>
      </c>
      <c r="D8" s="200">
        <f>B8/10*C8</f>
        <v>0</v>
      </c>
    </row>
    <row r="9" spans="1:8" x14ac:dyDescent="0.25">
      <c r="A9" s="197" t="s">
        <v>217</v>
      </c>
      <c r="B9" s="198">
        <v>0</v>
      </c>
      <c r="C9" s="199">
        <v>104</v>
      </c>
      <c r="D9" s="132">
        <f>B9/10*C9</f>
        <v>0</v>
      </c>
    </row>
    <row r="10" spans="1:8" x14ac:dyDescent="0.25">
      <c r="A10" s="197" t="s">
        <v>218</v>
      </c>
      <c r="B10" s="198">
        <v>0</v>
      </c>
      <c r="C10" s="199">
        <v>60</v>
      </c>
      <c r="D10" s="132">
        <f t="shared" ref="D10:D12" si="0">B10/10*C10</f>
        <v>0</v>
      </c>
    </row>
    <row r="11" spans="1:8" x14ac:dyDescent="0.25">
      <c r="A11" s="197" t="s">
        <v>219</v>
      </c>
      <c r="B11" s="198">
        <v>0</v>
      </c>
      <c r="C11" s="199">
        <v>55</v>
      </c>
      <c r="D11" s="132">
        <f t="shared" si="0"/>
        <v>0</v>
      </c>
      <c r="H11" t="s">
        <v>18</v>
      </c>
    </row>
    <row r="12" spans="1:8" x14ac:dyDescent="0.25">
      <c r="A12" s="197" t="s">
        <v>220</v>
      </c>
      <c r="B12" s="201">
        <v>0</v>
      </c>
      <c r="C12" s="199">
        <v>60</v>
      </c>
      <c r="D12" s="132">
        <f t="shared" si="0"/>
        <v>0</v>
      </c>
    </row>
    <row r="13" spans="1:8" x14ac:dyDescent="0.25">
      <c r="A13" s="202" t="s">
        <v>221</v>
      </c>
      <c r="B13" s="203">
        <f>B8+B9+B10+B11+B12</f>
        <v>0</v>
      </c>
      <c r="C13" s="199" t="s">
        <v>222</v>
      </c>
      <c r="D13" s="134">
        <f>D8+D9+D10+D11+D12</f>
        <v>0</v>
      </c>
    </row>
    <row r="14" spans="1:8" x14ac:dyDescent="0.25">
      <c r="A14" s="197" t="s">
        <v>223</v>
      </c>
      <c r="B14" s="198">
        <v>0</v>
      </c>
      <c r="C14" s="199">
        <v>15</v>
      </c>
      <c r="D14" s="132">
        <f t="shared" ref="D14" si="1">B14/10*C14</f>
        <v>0</v>
      </c>
    </row>
    <row r="15" spans="1:8" x14ac:dyDescent="0.25">
      <c r="A15" s="197" t="s">
        <v>224</v>
      </c>
      <c r="B15" s="204">
        <v>0</v>
      </c>
      <c r="C15" s="132">
        <v>3.5</v>
      </c>
      <c r="D15" s="132">
        <f>B15*C15/1000</f>
        <v>0</v>
      </c>
    </row>
    <row r="16" spans="1:8" x14ac:dyDescent="0.25">
      <c r="A16" s="197" t="s">
        <v>225</v>
      </c>
      <c r="B16" s="205">
        <v>0</v>
      </c>
      <c r="C16" s="132">
        <v>37.5</v>
      </c>
      <c r="D16" s="132">
        <f t="shared" ref="D16:D19" si="2">B16/10*C16</f>
        <v>0</v>
      </c>
    </row>
    <row r="17" spans="1:4" x14ac:dyDescent="0.25">
      <c r="A17" s="197" t="s">
        <v>226</v>
      </c>
      <c r="B17" s="205">
        <v>0</v>
      </c>
      <c r="C17" s="132">
        <v>10</v>
      </c>
      <c r="D17" s="132">
        <f t="shared" si="2"/>
        <v>0</v>
      </c>
    </row>
    <row r="18" spans="1:4" x14ac:dyDescent="0.25">
      <c r="A18" s="197" t="s">
        <v>227</v>
      </c>
      <c r="B18" s="205">
        <v>0</v>
      </c>
      <c r="C18" s="132">
        <v>12</v>
      </c>
      <c r="D18" s="132">
        <f t="shared" si="2"/>
        <v>0</v>
      </c>
    </row>
    <row r="19" spans="1:4" x14ac:dyDescent="0.25">
      <c r="A19" s="197" t="s">
        <v>228</v>
      </c>
      <c r="B19" s="206">
        <v>0</v>
      </c>
      <c r="C19" s="132">
        <v>9</v>
      </c>
      <c r="D19" s="132">
        <f t="shared" si="2"/>
        <v>0</v>
      </c>
    </row>
    <row r="20" spans="1:4" x14ac:dyDescent="0.25">
      <c r="A20" s="202" t="s">
        <v>229</v>
      </c>
      <c r="B20" s="205" t="s">
        <v>222</v>
      </c>
      <c r="C20" s="132" t="s">
        <v>222</v>
      </c>
      <c r="D20" s="134">
        <f>D13+D14+D15+D16+D17+D18+D19</f>
        <v>0</v>
      </c>
    </row>
    <row r="21" spans="1:4" x14ac:dyDescent="0.25">
      <c r="A21" s="287" t="s">
        <v>230</v>
      </c>
      <c r="B21" s="287"/>
      <c r="C21" s="287"/>
      <c r="D21" s="287"/>
    </row>
    <row r="22" spans="1:4" x14ac:dyDescent="0.25">
      <c r="A22" s="257" t="s">
        <v>231</v>
      </c>
      <c r="B22" s="257" t="s">
        <v>208</v>
      </c>
      <c r="C22" s="257" t="s">
        <v>209</v>
      </c>
      <c r="D22" s="257" t="s">
        <v>210</v>
      </c>
    </row>
    <row r="23" spans="1:4" x14ac:dyDescent="0.25">
      <c r="A23" s="257" t="s">
        <v>211</v>
      </c>
      <c r="B23" s="257" t="s">
        <v>212</v>
      </c>
      <c r="C23" s="257" t="s">
        <v>213</v>
      </c>
      <c r="D23" s="257" t="s">
        <v>214</v>
      </c>
    </row>
    <row r="24" spans="1:4" x14ac:dyDescent="0.25">
      <c r="A24" s="287" t="s">
        <v>215</v>
      </c>
      <c r="B24" s="287"/>
      <c r="C24" s="287"/>
      <c r="D24" s="287"/>
    </row>
    <row r="25" spans="1:4" x14ac:dyDescent="0.25">
      <c r="A25" s="215" t="s">
        <v>216</v>
      </c>
      <c r="B25" s="228">
        <v>2166.6999999999998</v>
      </c>
      <c r="C25" s="255">
        <v>65</v>
      </c>
      <c r="D25" s="227">
        <f>B25/10*C25</f>
        <v>14083.55</v>
      </c>
    </row>
    <row r="26" spans="1:4" x14ac:dyDescent="0.25">
      <c r="A26" s="207" t="s">
        <v>217</v>
      </c>
      <c r="B26" s="210">
        <v>156</v>
      </c>
      <c r="C26" s="214">
        <v>104</v>
      </c>
      <c r="D26" s="227">
        <f>B26/10*C26</f>
        <v>1622.3999999999999</v>
      </c>
    </row>
    <row r="27" spans="1:4" x14ac:dyDescent="0.25">
      <c r="A27" s="207" t="s">
        <v>218</v>
      </c>
      <c r="B27" s="210">
        <v>548</v>
      </c>
      <c r="C27" s="214">
        <v>60</v>
      </c>
      <c r="D27" s="227">
        <f>B27/10*C27</f>
        <v>3288</v>
      </c>
    </row>
    <row r="28" spans="1:4" x14ac:dyDescent="0.25">
      <c r="A28" s="207" t="s">
        <v>219</v>
      </c>
      <c r="B28" s="210">
        <v>311.2</v>
      </c>
      <c r="C28" s="214">
        <v>55</v>
      </c>
      <c r="D28" s="227">
        <f>B28/10*C28</f>
        <v>1711.6</v>
      </c>
    </row>
    <row r="29" spans="1:4" x14ac:dyDescent="0.25">
      <c r="A29" s="207" t="s">
        <v>220</v>
      </c>
      <c r="B29" s="210">
        <v>0</v>
      </c>
      <c r="C29" s="214">
        <v>60</v>
      </c>
      <c r="D29" s="227">
        <f>B29/10*C29</f>
        <v>0</v>
      </c>
    </row>
    <row r="30" spans="1:4" x14ac:dyDescent="0.25">
      <c r="A30" s="252" t="s">
        <v>221</v>
      </c>
      <c r="B30" s="229">
        <f>B25+B26+B27+B28+B29</f>
        <v>3181.8999999999996</v>
      </c>
      <c r="C30" s="214" t="s">
        <v>222</v>
      </c>
      <c r="D30" s="254">
        <f>D25+D26+D27+D28+D29</f>
        <v>20705.549999999996</v>
      </c>
    </row>
    <row r="31" spans="1:4" x14ac:dyDescent="0.25">
      <c r="A31" s="207" t="s">
        <v>223</v>
      </c>
      <c r="B31" s="210">
        <v>10422.700000000001</v>
      </c>
      <c r="C31" s="214">
        <v>15</v>
      </c>
      <c r="D31" s="227">
        <f>B31/10*C31</f>
        <v>15634.05</v>
      </c>
    </row>
    <row r="32" spans="1:4" x14ac:dyDescent="0.25">
      <c r="A32" s="207" t="s">
        <v>224</v>
      </c>
      <c r="B32" s="210">
        <v>466286</v>
      </c>
      <c r="C32" s="214">
        <v>3.5</v>
      </c>
      <c r="D32" s="227">
        <f>B32*C32/1000</f>
        <v>1632.001</v>
      </c>
    </row>
    <row r="33" spans="1:4" s="25" customFormat="1" x14ac:dyDescent="0.25">
      <c r="A33" s="207" t="s">
        <v>225</v>
      </c>
      <c r="B33" s="210">
        <v>89.8</v>
      </c>
      <c r="C33" s="214">
        <v>37.5</v>
      </c>
      <c r="D33" s="227">
        <f>B33/10*C33</f>
        <v>336.75</v>
      </c>
    </row>
    <row r="34" spans="1:4" x14ac:dyDescent="0.25">
      <c r="A34" s="207" t="s">
        <v>226</v>
      </c>
      <c r="B34" s="210">
        <v>11871</v>
      </c>
      <c r="C34" s="214">
        <v>10</v>
      </c>
      <c r="D34" s="227">
        <f>B34/10*C34</f>
        <v>11871</v>
      </c>
    </row>
    <row r="35" spans="1:4" x14ac:dyDescent="0.25">
      <c r="A35" s="207" t="s">
        <v>227</v>
      </c>
      <c r="B35" s="210">
        <v>3134</v>
      </c>
      <c r="C35" s="214">
        <v>12</v>
      </c>
      <c r="D35" s="227">
        <f>B35/10*C35</f>
        <v>3760.7999999999997</v>
      </c>
    </row>
    <row r="36" spans="1:4" x14ac:dyDescent="0.25">
      <c r="A36" s="197" t="s">
        <v>228</v>
      </c>
      <c r="B36" s="210">
        <v>0</v>
      </c>
      <c r="C36" s="213">
        <v>9</v>
      </c>
      <c r="D36" s="216">
        <f>B36/10*C36</f>
        <v>0</v>
      </c>
    </row>
    <row r="37" spans="1:4" x14ac:dyDescent="0.25">
      <c r="A37" s="197" t="s">
        <v>232</v>
      </c>
      <c r="B37" s="208">
        <v>0</v>
      </c>
      <c r="C37" s="213"/>
      <c r="D37" s="216"/>
    </row>
    <row r="38" spans="1:4" x14ac:dyDescent="0.25">
      <c r="A38" s="219" t="s">
        <v>229</v>
      </c>
      <c r="B38" s="220" t="s">
        <v>222</v>
      </c>
      <c r="C38" s="221" t="s">
        <v>222</v>
      </c>
      <c r="D38" s="222">
        <f>SUM(D30:D37)</f>
        <v>53940.150999999991</v>
      </c>
    </row>
    <row r="39" spans="1:4" x14ac:dyDescent="0.25">
      <c r="A39" s="287" t="s">
        <v>46</v>
      </c>
      <c r="B39" s="287"/>
      <c r="C39" s="287"/>
      <c r="D39" s="287"/>
    </row>
    <row r="40" spans="1:4" x14ac:dyDescent="0.25">
      <c r="A40" s="257" t="s">
        <v>231</v>
      </c>
      <c r="B40" s="257" t="s">
        <v>208</v>
      </c>
      <c r="C40" s="257" t="s">
        <v>209</v>
      </c>
      <c r="D40" s="257" t="s">
        <v>210</v>
      </c>
    </row>
    <row r="41" spans="1:4" x14ac:dyDescent="0.25">
      <c r="A41" s="257" t="s">
        <v>211</v>
      </c>
      <c r="B41" s="257" t="s">
        <v>212</v>
      </c>
      <c r="C41" s="257" t="s">
        <v>213</v>
      </c>
      <c r="D41" s="257" t="s">
        <v>214</v>
      </c>
    </row>
    <row r="42" spans="1:4" x14ac:dyDescent="0.25">
      <c r="A42" s="287" t="s">
        <v>215</v>
      </c>
      <c r="B42" s="287"/>
      <c r="C42" s="287"/>
      <c r="D42" s="287"/>
    </row>
    <row r="43" spans="1:4" x14ac:dyDescent="0.25">
      <c r="A43" s="207" t="s">
        <v>216</v>
      </c>
      <c r="B43" s="224">
        <v>113.5</v>
      </c>
      <c r="C43" s="218">
        <v>65</v>
      </c>
      <c r="D43" s="227">
        <f>B43/10*C43</f>
        <v>737.75</v>
      </c>
    </row>
    <row r="44" spans="1:4" x14ac:dyDescent="0.25">
      <c r="A44" s="207" t="s">
        <v>217</v>
      </c>
      <c r="B44" s="224">
        <v>42.3</v>
      </c>
      <c r="C44" s="218">
        <v>104</v>
      </c>
      <c r="D44" s="227">
        <f>B44/10*C44</f>
        <v>439.91999999999996</v>
      </c>
    </row>
    <row r="45" spans="1:4" x14ac:dyDescent="0.25">
      <c r="A45" s="207" t="s">
        <v>218</v>
      </c>
      <c r="B45" s="224">
        <v>133.5</v>
      </c>
      <c r="C45" s="218">
        <v>60</v>
      </c>
      <c r="D45" s="227">
        <f>B45/10*C45</f>
        <v>801</v>
      </c>
    </row>
    <row r="46" spans="1:4" x14ac:dyDescent="0.25">
      <c r="A46" s="207" t="s">
        <v>219</v>
      </c>
      <c r="B46" s="224">
        <v>56.5</v>
      </c>
      <c r="C46" s="218">
        <v>55</v>
      </c>
      <c r="D46" s="227">
        <f>B46/10*C46</f>
        <v>310.75</v>
      </c>
    </row>
    <row r="47" spans="1:4" x14ac:dyDescent="0.25">
      <c r="A47" s="207" t="s">
        <v>220</v>
      </c>
      <c r="B47" s="224">
        <v>0</v>
      </c>
      <c r="C47" s="218">
        <v>60</v>
      </c>
      <c r="D47" s="227">
        <f>B47/10*C47</f>
        <v>0</v>
      </c>
    </row>
    <row r="48" spans="1:4" x14ac:dyDescent="0.25">
      <c r="A48" s="252" t="s">
        <v>221</v>
      </c>
      <c r="B48" s="253">
        <f>B43+B44+B45+B46+B47</f>
        <v>345.8</v>
      </c>
      <c r="C48" s="218" t="s">
        <v>222</v>
      </c>
      <c r="D48" s="254">
        <f>D43+D44+D45+D46+D47</f>
        <v>2289.42</v>
      </c>
    </row>
    <row r="49" spans="1:4" x14ac:dyDescent="0.25">
      <c r="A49" s="207" t="s">
        <v>223</v>
      </c>
      <c r="B49" s="224">
        <v>526.70000000000005</v>
      </c>
      <c r="C49" s="218">
        <v>15</v>
      </c>
      <c r="D49" s="227">
        <f>B49/10*C49</f>
        <v>790.05000000000007</v>
      </c>
    </row>
    <row r="50" spans="1:4" x14ac:dyDescent="0.25">
      <c r="A50" s="207" t="s">
        <v>224</v>
      </c>
      <c r="B50" s="224">
        <v>2571</v>
      </c>
      <c r="C50" s="218">
        <v>3.5</v>
      </c>
      <c r="D50" s="227">
        <f>B50*C50/1000</f>
        <v>8.9984999999999999</v>
      </c>
    </row>
    <row r="51" spans="1:4" s="25" customFormat="1" x14ac:dyDescent="0.25">
      <c r="A51" s="207" t="s">
        <v>225</v>
      </c>
      <c r="B51" s="224">
        <v>16.5</v>
      </c>
      <c r="C51" s="218">
        <v>37.5</v>
      </c>
      <c r="D51" s="227">
        <f>B51/10*C51</f>
        <v>61.875</v>
      </c>
    </row>
    <row r="52" spans="1:4" x14ac:dyDescent="0.25">
      <c r="A52" s="207" t="s">
        <v>226</v>
      </c>
      <c r="B52" s="224">
        <v>615</v>
      </c>
      <c r="C52" s="218">
        <v>10</v>
      </c>
      <c r="D52" s="227">
        <f>B52/10*C52</f>
        <v>615</v>
      </c>
    </row>
    <row r="53" spans="1:4" x14ac:dyDescent="0.25">
      <c r="A53" s="207" t="s">
        <v>227</v>
      </c>
      <c r="B53" s="224">
        <v>169</v>
      </c>
      <c r="C53" s="218">
        <v>12</v>
      </c>
      <c r="D53" s="227">
        <f>B53/10*C53</f>
        <v>202.79999999999998</v>
      </c>
    </row>
    <row r="54" spans="1:4" x14ac:dyDescent="0.25">
      <c r="A54" s="197" t="s">
        <v>228</v>
      </c>
      <c r="B54" s="223">
        <v>0</v>
      </c>
      <c r="C54" s="216">
        <v>9</v>
      </c>
      <c r="D54" s="216">
        <f>B54/10*C54</f>
        <v>0</v>
      </c>
    </row>
    <row r="55" spans="1:4" x14ac:dyDescent="0.25">
      <c r="A55" s="202" t="s">
        <v>229</v>
      </c>
      <c r="B55" s="225" t="s">
        <v>222</v>
      </c>
      <c r="C55" s="216" t="s">
        <v>222</v>
      </c>
      <c r="D55" s="217">
        <f>D48+D49+D50+D51+D52+D53+D54</f>
        <v>3968.1435000000006</v>
      </c>
    </row>
    <row r="56" spans="1:4" x14ac:dyDescent="0.25">
      <c r="A56" s="122"/>
      <c r="B56" s="258"/>
      <c r="C56" s="123"/>
      <c r="D56" s="124"/>
    </row>
    <row r="57" spans="1:4" x14ac:dyDescent="0.25">
      <c r="A57" s="125"/>
      <c r="B57" s="125"/>
      <c r="C57" s="125"/>
      <c r="D57" s="125"/>
    </row>
    <row r="58" spans="1:4" x14ac:dyDescent="0.25">
      <c r="A58" s="291" t="s">
        <v>233</v>
      </c>
      <c r="B58" s="291"/>
      <c r="C58" s="291"/>
      <c r="D58" s="291"/>
    </row>
    <row r="59" spans="1:4" x14ac:dyDescent="0.25">
      <c r="A59" s="126" t="s">
        <v>231</v>
      </c>
      <c r="B59" s="127" t="s">
        <v>208</v>
      </c>
      <c r="C59" s="126" t="s">
        <v>209</v>
      </c>
      <c r="D59" s="126" t="s">
        <v>210</v>
      </c>
    </row>
    <row r="60" spans="1:4" x14ac:dyDescent="0.25">
      <c r="A60" s="128" t="s">
        <v>211</v>
      </c>
      <c r="B60" s="129" t="s">
        <v>212</v>
      </c>
      <c r="C60" s="128" t="s">
        <v>213</v>
      </c>
      <c r="D60" s="128" t="s">
        <v>214</v>
      </c>
    </row>
    <row r="61" spans="1:4" x14ac:dyDescent="0.25">
      <c r="A61" s="288" t="s">
        <v>215</v>
      </c>
      <c r="B61" s="289"/>
      <c r="C61" s="289"/>
      <c r="D61" s="290"/>
    </row>
    <row r="62" spans="1:4" x14ac:dyDescent="0.25">
      <c r="A62" s="130" t="s">
        <v>216</v>
      </c>
      <c r="B62" s="131"/>
      <c r="C62" s="132">
        <v>65</v>
      </c>
      <c r="D62" s="132">
        <f>B62/10*C62</f>
        <v>0</v>
      </c>
    </row>
    <row r="63" spans="1:4" x14ac:dyDescent="0.25">
      <c r="A63" s="130" t="s">
        <v>217</v>
      </c>
      <c r="B63" s="131"/>
      <c r="C63" s="132">
        <v>104</v>
      </c>
      <c r="D63" s="132">
        <f>B63/10*C63</f>
        <v>0</v>
      </c>
    </row>
    <row r="64" spans="1:4" x14ac:dyDescent="0.25">
      <c r="A64" s="130" t="s">
        <v>218</v>
      </c>
      <c r="B64" s="131"/>
      <c r="C64" s="132">
        <v>60</v>
      </c>
      <c r="D64" s="132">
        <f>B64/10*C64</f>
        <v>0</v>
      </c>
    </row>
    <row r="65" spans="1:4" x14ac:dyDescent="0.25">
      <c r="A65" s="130" t="s">
        <v>219</v>
      </c>
      <c r="B65" s="131"/>
      <c r="C65" s="132">
        <v>55</v>
      </c>
      <c r="D65" s="132">
        <f>B65/10*C65</f>
        <v>0</v>
      </c>
    </row>
    <row r="66" spans="1:4" x14ac:dyDescent="0.25">
      <c r="A66" s="130" t="s">
        <v>220</v>
      </c>
      <c r="B66" s="131"/>
      <c r="C66" s="132">
        <v>60</v>
      </c>
      <c r="D66" s="132">
        <f>B66/10*C66</f>
        <v>0</v>
      </c>
    </row>
    <row r="67" spans="1:4" x14ac:dyDescent="0.25">
      <c r="A67" s="133" t="s">
        <v>221</v>
      </c>
      <c r="B67" s="134">
        <f>B62+B63+B64+B65+B66</f>
        <v>0</v>
      </c>
      <c r="C67" s="132" t="s">
        <v>222</v>
      </c>
      <c r="D67" s="134">
        <f>D62+D63+D64+D65+D66</f>
        <v>0</v>
      </c>
    </row>
    <row r="68" spans="1:4" x14ac:dyDescent="0.25">
      <c r="A68" s="130" t="s">
        <v>223</v>
      </c>
      <c r="B68" s="131"/>
      <c r="C68" s="132">
        <v>15</v>
      </c>
      <c r="D68" s="132">
        <f>B68/10*C68</f>
        <v>0</v>
      </c>
    </row>
    <row r="69" spans="1:4" x14ac:dyDescent="0.25">
      <c r="A69" s="130" t="s">
        <v>224</v>
      </c>
      <c r="B69" s="131"/>
      <c r="C69" s="132">
        <v>3.5</v>
      </c>
      <c r="D69" s="132">
        <f>B69*C69/1000</f>
        <v>0</v>
      </c>
    </row>
    <row r="70" spans="1:4" x14ac:dyDescent="0.25">
      <c r="A70" s="130" t="s">
        <v>225</v>
      </c>
      <c r="B70" s="131"/>
      <c r="C70" s="132">
        <v>37.5</v>
      </c>
      <c r="D70" s="132">
        <f>B70/10*C70</f>
        <v>0</v>
      </c>
    </row>
    <row r="71" spans="1:4" x14ac:dyDescent="0.25">
      <c r="A71" s="130" t="s">
        <v>226</v>
      </c>
      <c r="B71" s="131"/>
      <c r="C71" s="132">
        <v>10</v>
      </c>
      <c r="D71" s="132">
        <f>B71/10*C71</f>
        <v>0</v>
      </c>
    </row>
    <row r="72" spans="1:4" x14ac:dyDescent="0.25">
      <c r="A72" s="130" t="s">
        <v>227</v>
      </c>
      <c r="B72" s="131"/>
      <c r="C72" s="132">
        <v>12</v>
      </c>
      <c r="D72" s="132">
        <f>B72/10*C72</f>
        <v>0</v>
      </c>
    </row>
    <row r="73" spans="1:4" x14ac:dyDescent="0.25">
      <c r="A73" s="130" t="s">
        <v>228</v>
      </c>
      <c r="B73" s="131"/>
      <c r="C73" s="132">
        <v>9</v>
      </c>
      <c r="D73" s="132">
        <f>B73/10*C73</f>
        <v>0</v>
      </c>
    </row>
    <row r="74" spans="1:4" x14ac:dyDescent="0.25">
      <c r="A74" s="133" t="s">
        <v>229</v>
      </c>
      <c r="B74" s="131" t="s">
        <v>222</v>
      </c>
      <c r="C74" s="132" t="s">
        <v>222</v>
      </c>
      <c r="D74" s="134">
        <f>D67+D68+D69+D70+D71+D72+D73</f>
        <v>0</v>
      </c>
    </row>
    <row r="75" spans="1:4" x14ac:dyDescent="0.25">
      <c r="A75" s="125"/>
      <c r="B75" s="125"/>
      <c r="C75" s="125"/>
      <c r="D75" s="125"/>
    </row>
    <row r="76" spans="1:4" x14ac:dyDescent="0.25">
      <c r="A76" s="285" t="s">
        <v>234</v>
      </c>
      <c r="B76" s="285"/>
      <c r="C76" s="285"/>
      <c r="D76" s="285"/>
    </row>
    <row r="77" spans="1:4" x14ac:dyDescent="0.25">
      <c r="A77" s="126" t="s">
        <v>231</v>
      </c>
      <c r="B77" s="127" t="s">
        <v>208</v>
      </c>
      <c r="C77" s="126" t="s">
        <v>209</v>
      </c>
      <c r="D77" s="126" t="s">
        <v>210</v>
      </c>
    </row>
    <row r="78" spans="1:4" x14ac:dyDescent="0.25">
      <c r="A78" s="128" t="s">
        <v>211</v>
      </c>
      <c r="B78" s="129" t="s">
        <v>212</v>
      </c>
      <c r="C78" s="128" t="s">
        <v>213</v>
      </c>
      <c r="D78" s="128" t="s">
        <v>214</v>
      </c>
    </row>
    <row r="79" spans="1:4" x14ac:dyDescent="0.25">
      <c r="A79" s="288" t="s">
        <v>215</v>
      </c>
      <c r="B79" s="289"/>
      <c r="C79" s="289"/>
      <c r="D79" s="290"/>
    </row>
    <row r="80" spans="1:4" x14ac:dyDescent="0.25">
      <c r="A80" s="248" t="s">
        <v>216</v>
      </c>
      <c r="B80" s="211">
        <f>B8+B25+B43</f>
        <v>2280.1999999999998</v>
      </c>
      <c r="C80" s="211">
        <v>65</v>
      </c>
      <c r="D80" s="249">
        <f>B80/10*C80</f>
        <v>14821.3</v>
      </c>
    </row>
    <row r="81" spans="1:5" x14ac:dyDescent="0.25">
      <c r="A81" s="248" t="s">
        <v>217</v>
      </c>
      <c r="B81" s="211">
        <f>B9+B26+B44+B63</f>
        <v>198.3</v>
      </c>
      <c r="C81" s="211">
        <v>104</v>
      </c>
      <c r="D81" s="249">
        <f>B81/10*C81</f>
        <v>2062.3200000000002</v>
      </c>
    </row>
    <row r="82" spans="1:5" x14ac:dyDescent="0.25">
      <c r="A82" s="248" t="s">
        <v>218</v>
      </c>
      <c r="B82" s="211">
        <f>B10+B27+B45+B64</f>
        <v>681.5</v>
      </c>
      <c r="C82" s="211">
        <v>60</v>
      </c>
      <c r="D82" s="249">
        <f>B82/10*C82</f>
        <v>4089.0000000000005</v>
      </c>
    </row>
    <row r="83" spans="1:5" x14ac:dyDescent="0.25">
      <c r="A83" s="248" t="s">
        <v>235</v>
      </c>
      <c r="B83" s="211">
        <f>B11+B28+B46+B65</f>
        <v>367.7</v>
      </c>
      <c r="C83" s="211">
        <v>55</v>
      </c>
      <c r="D83" s="249">
        <f>B83/10*C83</f>
        <v>2022.3499999999997</v>
      </c>
    </row>
    <row r="84" spans="1:5" x14ac:dyDescent="0.25">
      <c r="A84" s="248" t="s">
        <v>220</v>
      </c>
      <c r="B84" s="211">
        <f>B12+B29+B47+B66</f>
        <v>0</v>
      </c>
      <c r="C84" s="211">
        <v>60</v>
      </c>
      <c r="D84" s="249">
        <f>B84/10*C84</f>
        <v>0</v>
      </c>
    </row>
    <row r="85" spans="1:5" x14ac:dyDescent="0.25">
      <c r="A85" s="250" t="s">
        <v>221</v>
      </c>
      <c r="B85" s="229">
        <f>B80+B81+B82+B83+B84</f>
        <v>3527.7</v>
      </c>
      <c r="C85" s="211" t="s">
        <v>222</v>
      </c>
      <c r="D85" s="251">
        <f>D80+D81+D82+D83+D84</f>
        <v>22994.969999999998</v>
      </c>
    </row>
    <row r="86" spans="1:5" x14ac:dyDescent="0.25">
      <c r="A86" s="248" t="s">
        <v>223</v>
      </c>
      <c r="B86" s="211">
        <f t="shared" ref="B86:B91" si="3">B14+B31+B49+B68</f>
        <v>10949.400000000001</v>
      </c>
      <c r="C86" s="211">
        <v>15</v>
      </c>
      <c r="D86" s="249">
        <f>B86/10*C86</f>
        <v>16424.100000000002</v>
      </c>
    </row>
    <row r="87" spans="1:5" x14ac:dyDescent="0.25">
      <c r="A87" s="248" t="s">
        <v>224</v>
      </c>
      <c r="B87" s="211">
        <f t="shared" si="3"/>
        <v>468857</v>
      </c>
      <c r="C87" s="211">
        <v>3.5</v>
      </c>
      <c r="D87" s="249">
        <f>B87*C87/1000</f>
        <v>1640.9994999999999</v>
      </c>
    </row>
    <row r="88" spans="1:5" x14ac:dyDescent="0.25">
      <c r="A88" s="248" t="s">
        <v>225</v>
      </c>
      <c r="B88" s="211">
        <f t="shared" si="3"/>
        <v>106.3</v>
      </c>
      <c r="C88" s="211">
        <v>37.5</v>
      </c>
      <c r="D88" s="249">
        <f>B88/10*C88</f>
        <v>398.62499999999994</v>
      </c>
    </row>
    <row r="89" spans="1:5" x14ac:dyDescent="0.25">
      <c r="A89" s="248" t="s">
        <v>226</v>
      </c>
      <c r="B89" s="211">
        <f t="shared" si="3"/>
        <v>12486</v>
      </c>
      <c r="C89" s="211">
        <v>10</v>
      </c>
      <c r="D89" s="249">
        <f>B89/10*C89</f>
        <v>12486</v>
      </c>
    </row>
    <row r="90" spans="1:5" x14ac:dyDescent="0.25">
      <c r="A90" s="248" t="s">
        <v>227</v>
      </c>
      <c r="B90" s="211">
        <f t="shared" si="3"/>
        <v>3303</v>
      </c>
      <c r="C90" s="211">
        <v>12</v>
      </c>
      <c r="D90" s="249">
        <f>B90/10*C90</f>
        <v>3963.6000000000004</v>
      </c>
    </row>
    <row r="91" spans="1:5" x14ac:dyDescent="0.25">
      <c r="A91" s="130" t="s">
        <v>228</v>
      </c>
      <c r="B91" s="132">
        <f t="shared" si="3"/>
        <v>0</v>
      </c>
      <c r="C91" s="132">
        <v>9</v>
      </c>
      <c r="D91" s="132">
        <f>B91/10*C91</f>
        <v>0</v>
      </c>
    </row>
    <row r="92" spans="1:5" x14ac:dyDescent="0.25">
      <c r="A92" s="133" t="s">
        <v>229</v>
      </c>
      <c r="B92" s="132" t="s">
        <v>222</v>
      </c>
      <c r="C92" s="132" t="s">
        <v>222</v>
      </c>
      <c r="D92" s="209">
        <f>D85+D86+D87+D88+D89+D90+D91</f>
        <v>57908.294499999996</v>
      </c>
      <c r="E92" s="247"/>
    </row>
    <row r="93" spans="1:5" x14ac:dyDescent="0.25">
      <c r="A93" s="125"/>
      <c r="B93" s="125"/>
      <c r="C93" s="125"/>
      <c r="D93" s="212"/>
    </row>
    <row r="94" spans="1:5" ht="15.75" x14ac:dyDescent="0.25">
      <c r="A94" s="125" t="s">
        <v>437</v>
      </c>
      <c r="B94" s="125"/>
      <c r="C94" s="125"/>
      <c r="D94" s="226"/>
    </row>
    <row r="95" spans="1:5" x14ac:dyDescent="0.25">
      <c r="A95" s="125"/>
      <c r="B95" s="125"/>
      <c r="C95" s="125"/>
      <c r="D95" s="125"/>
    </row>
    <row r="96" spans="1:5" ht="25.5" x14ac:dyDescent="0.25">
      <c r="A96" s="135" t="s">
        <v>199</v>
      </c>
      <c r="B96" s="125"/>
      <c r="C96" s="125"/>
      <c r="D96" s="125"/>
    </row>
    <row r="97" spans="1:4" ht="25.5" x14ac:dyDescent="0.25">
      <c r="A97" s="135" t="s">
        <v>236</v>
      </c>
      <c r="B97" s="125"/>
      <c r="C97" s="136" t="s">
        <v>201</v>
      </c>
      <c r="D97" s="137"/>
    </row>
    <row r="98" spans="1:4" x14ac:dyDescent="0.25">
      <c r="A98" s="125"/>
      <c r="B98" s="125"/>
      <c r="C98" s="259" t="s">
        <v>204</v>
      </c>
      <c r="D98" s="136"/>
    </row>
  </sheetData>
  <mergeCells count="12">
    <mergeCell ref="A76:D76"/>
    <mergeCell ref="A79:D79"/>
    <mergeCell ref="A24:D24"/>
    <mergeCell ref="A39:D39"/>
    <mergeCell ref="A42:D42"/>
    <mergeCell ref="A58:D58"/>
    <mergeCell ref="A61:D61"/>
    <mergeCell ref="A2:D2"/>
    <mergeCell ref="A3:D3"/>
    <mergeCell ref="A4:D4"/>
    <mergeCell ref="A7:D7"/>
    <mergeCell ref="A21:D2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9"/>
  <sheetViews>
    <sheetView workbookViewId="0">
      <selection activeCell="L23" sqref="L23"/>
    </sheetView>
  </sheetViews>
  <sheetFormatPr defaultRowHeight="15" x14ac:dyDescent="0.25"/>
  <cols>
    <col min="2" max="2" width="35.7109375" customWidth="1"/>
  </cols>
  <sheetData>
    <row r="2" spans="1:17" x14ac:dyDescent="0.25">
      <c r="A2" s="296" t="s">
        <v>237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</row>
    <row r="3" spans="1:17" x14ac:dyDescent="0.25">
      <c r="A3" s="296" t="s">
        <v>446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</row>
    <row r="4" spans="1:17" x14ac:dyDescent="0.25">
      <c r="B4" t="s">
        <v>238</v>
      </c>
    </row>
    <row r="5" spans="1:17" ht="30" x14ac:dyDescent="0.25">
      <c r="A5" s="297" t="s">
        <v>1</v>
      </c>
      <c r="B5" s="297" t="s">
        <v>122</v>
      </c>
      <c r="C5" s="189" t="s">
        <v>239</v>
      </c>
      <c r="D5" s="298" t="s">
        <v>240</v>
      </c>
      <c r="E5" s="299"/>
      <c r="F5" s="189" t="s">
        <v>239</v>
      </c>
      <c r="G5" s="298" t="s">
        <v>240</v>
      </c>
      <c r="H5" s="299"/>
      <c r="I5" s="189" t="s">
        <v>239</v>
      </c>
      <c r="J5" s="298" t="s">
        <v>240</v>
      </c>
      <c r="K5" s="299"/>
      <c r="L5" s="189" t="s">
        <v>239</v>
      </c>
      <c r="M5" s="298" t="s">
        <v>240</v>
      </c>
      <c r="N5" s="299"/>
      <c r="O5" s="297" t="s">
        <v>241</v>
      </c>
      <c r="P5" s="297"/>
      <c r="Q5" s="117"/>
    </row>
    <row r="6" spans="1:17" x14ac:dyDescent="0.25">
      <c r="A6" s="297"/>
      <c r="B6" s="297"/>
      <c r="C6" s="189"/>
      <c r="D6" s="189" t="s">
        <v>242</v>
      </c>
      <c r="E6" s="189" t="s">
        <v>243</v>
      </c>
      <c r="F6" s="189"/>
      <c r="G6" s="189" t="s">
        <v>242</v>
      </c>
      <c r="H6" s="189" t="s">
        <v>243</v>
      </c>
      <c r="I6" s="189"/>
      <c r="J6" s="189" t="s">
        <v>242</v>
      </c>
      <c r="K6" s="189" t="s">
        <v>243</v>
      </c>
      <c r="L6" s="189"/>
      <c r="M6" s="189" t="s">
        <v>242</v>
      </c>
      <c r="N6" s="189" t="s">
        <v>243</v>
      </c>
      <c r="O6" s="189"/>
      <c r="P6" s="189"/>
      <c r="Q6" s="117"/>
    </row>
    <row r="7" spans="1:17" ht="30" x14ac:dyDescent="0.25">
      <c r="A7" s="297"/>
      <c r="B7" s="297"/>
      <c r="C7" s="300" t="s">
        <v>244</v>
      </c>
      <c r="D7" s="300"/>
      <c r="E7" s="300"/>
      <c r="F7" s="301" t="s">
        <v>245</v>
      </c>
      <c r="G7" s="301"/>
      <c r="H7" s="301"/>
      <c r="I7" s="302" t="s">
        <v>246</v>
      </c>
      <c r="J7" s="302"/>
      <c r="K7" s="302"/>
      <c r="L7" s="303" t="s">
        <v>247</v>
      </c>
      <c r="M7" s="303"/>
      <c r="N7" s="303"/>
      <c r="O7" s="189" t="s">
        <v>239</v>
      </c>
      <c r="P7" s="189" t="s">
        <v>240</v>
      </c>
    </row>
    <row r="8" spans="1:17" ht="25.5" x14ac:dyDescent="0.25">
      <c r="A8" s="23">
        <v>1</v>
      </c>
      <c r="B8" s="140" t="s">
        <v>448</v>
      </c>
      <c r="C8" s="141">
        <v>120</v>
      </c>
      <c r="D8" s="141">
        <v>0</v>
      </c>
      <c r="E8" s="141">
        <v>0</v>
      </c>
      <c r="F8" s="142">
        <v>300</v>
      </c>
      <c r="G8" s="142"/>
      <c r="H8" s="142"/>
      <c r="I8" s="260">
        <v>50</v>
      </c>
      <c r="J8" s="231"/>
      <c r="K8" s="231"/>
      <c r="L8" s="23"/>
      <c r="M8" s="23"/>
      <c r="N8" s="23"/>
      <c r="O8" s="143">
        <f t="shared" ref="O8:O16" si="0">C8+F8+I8+L8</f>
        <v>470</v>
      </c>
      <c r="P8" s="143">
        <f>SUM(D8+E8+G8+H8+J8+K8+M8+N8)</f>
        <v>0</v>
      </c>
    </row>
    <row r="9" spans="1:17" x14ac:dyDescent="0.25">
      <c r="A9" s="23">
        <v>2</v>
      </c>
      <c r="B9" s="23" t="s">
        <v>249</v>
      </c>
      <c r="C9" s="144"/>
      <c r="D9" s="144"/>
      <c r="E9" s="144"/>
      <c r="F9" s="145">
        <v>450</v>
      </c>
      <c r="G9" s="142"/>
      <c r="H9" s="142"/>
      <c r="I9" s="260">
        <v>100</v>
      </c>
      <c r="J9" s="231"/>
      <c r="K9" s="231"/>
      <c r="L9" s="23"/>
      <c r="M9" s="23"/>
      <c r="N9" s="23"/>
      <c r="O9" s="143">
        <f>C9+F9+I9+L9</f>
        <v>550</v>
      </c>
      <c r="P9" s="143">
        <f t="shared" ref="P9:P17" si="1">SUM(D9+E9+G9+H9+J9+K9+M9+N9)</f>
        <v>0</v>
      </c>
    </row>
    <row r="10" spans="1:17" x14ac:dyDescent="0.25">
      <c r="A10" s="23">
        <v>3</v>
      </c>
      <c r="B10" s="23" t="s">
        <v>250</v>
      </c>
      <c r="C10" s="144"/>
      <c r="D10" s="144"/>
      <c r="E10" s="144"/>
      <c r="F10" s="145">
        <v>100</v>
      </c>
      <c r="G10" s="142"/>
      <c r="H10" s="142"/>
      <c r="I10" s="260"/>
      <c r="J10" s="231"/>
      <c r="K10" s="231"/>
      <c r="L10" s="23"/>
      <c r="M10" s="23"/>
      <c r="N10" s="23"/>
      <c r="O10" s="143">
        <f t="shared" si="0"/>
        <v>100</v>
      </c>
      <c r="P10" s="143">
        <f t="shared" si="1"/>
        <v>0</v>
      </c>
    </row>
    <row r="11" spans="1:17" x14ac:dyDescent="0.25">
      <c r="A11" s="23">
        <v>4</v>
      </c>
      <c r="B11" s="146" t="s">
        <v>251</v>
      </c>
      <c r="C11" s="144"/>
      <c r="D11" s="144"/>
      <c r="E11" s="144"/>
      <c r="F11" s="145">
        <v>0</v>
      </c>
      <c r="G11" s="142"/>
      <c r="H11" s="142"/>
      <c r="I11" s="260"/>
      <c r="J11" s="231"/>
      <c r="K11" s="231"/>
      <c r="L11" s="23"/>
      <c r="M11" s="23"/>
      <c r="N11" s="23"/>
      <c r="O11" s="143">
        <f t="shared" si="0"/>
        <v>0</v>
      </c>
      <c r="P11" s="143">
        <f t="shared" si="1"/>
        <v>0</v>
      </c>
    </row>
    <row r="12" spans="1:17" x14ac:dyDescent="0.25">
      <c r="A12" s="23">
        <v>5</v>
      </c>
      <c r="B12" s="23" t="s">
        <v>248</v>
      </c>
      <c r="C12" s="144"/>
      <c r="D12" s="144"/>
      <c r="E12" s="144"/>
      <c r="F12" s="145">
        <v>250</v>
      </c>
      <c r="G12" s="142"/>
      <c r="H12" s="142"/>
      <c r="I12" s="260">
        <v>251</v>
      </c>
      <c r="J12" s="231"/>
      <c r="K12" s="231"/>
      <c r="L12" s="23"/>
      <c r="M12" s="23"/>
      <c r="N12" s="23"/>
      <c r="O12" s="143">
        <f t="shared" si="0"/>
        <v>501</v>
      </c>
      <c r="P12" s="143">
        <f t="shared" si="1"/>
        <v>0</v>
      </c>
    </row>
    <row r="13" spans="1:17" ht="30" x14ac:dyDescent="0.25">
      <c r="A13" s="23">
        <v>6</v>
      </c>
      <c r="B13" s="147" t="s">
        <v>252</v>
      </c>
      <c r="C13" s="144"/>
      <c r="D13" s="144"/>
      <c r="E13" s="144"/>
      <c r="F13" s="145">
        <v>500</v>
      </c>
      <c r="G13" s="142"/>
      <c r="H13" s="142"/>
      <c r="I13" s="260">
        <v>200</v>
      </c>
      <c r="J13" s="231"/>
      <c r="K13" s="231"/>
      <c r="L13" s="23"/>
      <c r="M13" s="23"/>
      <c r="N13" s="143"/>
      <c r="O13" s="143">
        <f t="shared" si="0"/>
        <v>700</v>
      </c>
      <c r="P13" s="143">
        <f t="shared" si="1"/>
        <v>0</v>
      </c>
    </row>
    <row r="14" spans="1:17" x14ac:dyDescent="0.25">
      <c r="A14" s="23">
        <v>7</v>
      </c>
      <c r="B14" s="23" t="s">
        <v>253</v>
      </c>
      <c r="C14" s="144"/>
      <c r="D14" s="144"/>
      <c r="E14" s="144"/>
      <c r="F14" s="145">
        <v>60</v>
      </c>
      <c r="G14" s="142"/>
      <c r="H14" s="142"/>
      <c r="I14" s="260"/>
      <c r="J14" s="231"/>
      <c r="K14" s="231"/>
      <c r="L14" s="23"/>
      <c r="M14" s="23"/>
      <c r="N14" s="23"/>
      <c r="O14" s="143">
        <f t="shared" si="0"/>
        <v>60</v>
      </c>
      <c r="P14" s="143">
        <f t="shared" si="1"/>
        <v>0</v>
      </c>
    </row>
    <row r="15" spans="1:17" x14ac:dyDescent="0.25">
      <c r="A15" s="23">
        <v>8</v>
      </c>
      <c r="B15" s="23" t="s">
        <v>254</v>
      </c>
      <c r="C15" s="144"/>
      <c r="D15" s="144"/>
      <c r="E15" s="144"/>
      <c r="F15" s="145">
        <v>300</v>
      </c>
      <c r="G15" s="142"/>
      <c r="H15" s="142"/>
      <c r="I15" s="260">
        <v>300</v>
      </c>
      <c r="J15" s="231"/>
      <c r="K15" s="231"/>
      <c r="L15" s="23"/>
      <c r="M15" s="23"/>
      <c r="N15" s="23"/>
      <c r="O15" s="143">
        <f t="shared" si="0"/>
        <v>600</v>
      </c>
      <c r="P15" s="143">
        <f t="shared" si="1"/>
        <v>0</v>
      </c>
    </row>
    <row r="16" spans="1:17" x14ac:dyDescent="0.25">
      <c r="A16" s="23">
        <v>9</v>
      </c>
      <c r="B16" s="23"/>
      <c r="C16" s="144"/>
      <c r="D16" s="144"/>
      <c r="E16" s="144"/>
      <c r="F16" s="142"/>
      <c r="G16" s="142"/>
      <c r="H16" s="142"/>
      <c r="I16" s="260"/>
      <c r="J16" s="231"/>
      <c r="K16" s="231"/>
      <c r="L16" s="23"/>
      <c r="M16" s="23"/>
      <c r="N16" s="23"/>
      <c r="O16" s="143">
        <f t="shared" si="0"/>
        <v>0</v>
      </c>
      <c r="P16" s="143">
        <f t="shared" si="1"/>
        <v>0</v>
      </c>
    </row>
    <row r="17" spans="1:22" ht="15.75" thickBot="1" x14ac:dyDescent="0.3">
      <c r="A17" s="23">
        <v>10</v>
      </c>
      <c r="B17" s="23"/>
      <c r="C17" s="144"/>
      <c r="D17" s="144"/>
      <c r="E17" s="144"/>
      <c r="F17" s="142"/>
      <c r="G17" s="142"/>
      <c r="H17" s="142"/>
      <c r="I17" s="260"/>
      <c r="J17" s="231"/>
      <c r="K17" s="231"/>
      <c r="L17" s="23"/>
      <c r="M17" s="23"/>
      <c r="N17" s="23"/>
      <c r="O17" s="148">
        <f>C17+F17+I17+L17</f>
        <v>0</v>
      </c>
      <c r="P17" s="143">
        <f t="shared" si="1"/>
        <v>0</v>
      </c>
    </row>
    <row r="18" spans="1:22" ht="15.75" thickBot="1" x14ac:dyDescent="0.3">
      <c r="A18" s="192" t="s">
        <v>442</v>
      </c>
      <c r="B18" t="s">
        <v>443</v>
      </c>
      <c r="O18" s="149">
        <f>SUM(O8:O17)</f>
        <v>2981</v>
      </c>
      <c r="P18" s="150">
        <f>SUM(P8:P17)</f>
        <v>0</v>
      </c>
      <c r="V18" t="s">
        <v>18</v>
      </c>
    </row>
    <row r="19" spans="1:22" ht="15.75" thickBot="1" x14ac:dyDescent="0.3">
      <c r="A19" s="114" t="s">
        <v>441</v>
      </c>
      <c r="E19" s="190" t="s">
        <v>255</v>
      </c>
      <c r="L19" s="292" t="s">
        <v>256</v>
      </c>
      <c r="M19" s="292"/>
      <c r="N19" s="293"/>
      <c r="O19" s="294">
        <f>O18+P18</f>
        <v>2981</v>
      </c>
      <c r="P19" s="295"/>
    </row>
    <row r="20" spans="1:22" x14ac:dyDescent="0.25">
      <c r="A20" s="114" t="s">
        <v>236</v>
      </c>
    </row>
    <row r="22" spans="1:22" x14ac:dyDescent="0.25">
      <c r="Q22" s="121"/>
    </row>
    <row r="29" spans="1:22" x14ac:dyDescent="0.25">
      <c r="Q29" t="s">
        <v>18</v>
      </c>
    </row>
  </sheetData>
  <mergeCells count="15">
    <mergeCell ref="L19:N19"/>
    <mergeCell ref="O19:P19"/>
    <mergeCell ref="A2:P2"/>
    <mergeCell ref="A3:P3"/>
    <mergeCell ref="A5:A7"/>
    <mergeCell ref="B5:B7"/>
    <mergeCell ref="D5:E5"/>
    <mergeCell ref="G5:H5"/>
    <mergeCell ref="J5:K5"/>
    <mergeCell ref="M5:N5"/>
    <mergeCell ref="O5:P5"/>
    <mergeCell ref="C7:E7"/>
    <mergeCell ref="F7:H7"/>
    <mergeCell ref="I7:K7"/>
    <mergeCell ref="L7:N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29"/>
  <sheetViews>
    <sheetView topLeftCell="A22" workbookViewId="0">
      <selection activeCell="A29" sqref="A29:E29"/>
    </sheetView>
  </sheetViews>
  <sheetFormatPr defaultRowHeight="15" x14ac:dyDescent="0.25"/>
  <cols>
    <col min="1" max="1" width="9" style="163" customWidth="1"/>
    <col min="2" max="2" width="24.5703125" customWidth="1"/>
    <col min="3" max="3" width="27.7109375" customWidth="1"/>
    <col min="4" max="4" width="25.7109375" customWidth="1"/>
    <col min="5" max="5" width="12.7109375" customWidth="1"/>
  </cols>
  <sheetData>
    <row r="2" spans="1:11" x14ac:dyDescent="0.25">
      <c r="A2" s="305" t="s">
        <v>257</v>
      </c>
      <c r="B2" s="305"/>
      <c r="C2" s="305"/>
      <c r="D2" s="305"/>
      <c r="E2" s="305"/>
    </row>
    <row r="3" spans="1:11" x14ac:dyDescent="0.25">
      <c r="A3" s="305" t="s">
        <v>258</v>
      </c>
      <c r="B3" s="305"/>
      <c r="C3" s="305"/>
      <c r="D3" s="305"/>
      <c r="E3" s="305"/>
    </row>
    <row r="4" spans="1:11" x14ac:dyDescent="0.25">
      <c r="A4" s="305" t="s">
        <v>447</v>
      </c>
      <c r="B4" s="305"/>
      <c r="C4" s="305"/>
      <c r="D4" s="305"/>
      <c r="E4" s="305"/>
    </row>
    <row r="5" spans="1:11" ht="25.5" x14ac:dyDescent="0.25">
      <c r="A5" s="151" t="s">
        <v>1</v>
      </c>
      <c r="B5" s="151" t="s">
        <v>259</v>
      </c>
      <c r="C5" s="151" t="s">
        <v>260</v>
      </c>
      <c r="D5" s="152" t="s">
        <v>261</v>
      </c>
      <c r="E5" s="151" t="s">
        <v>262</v>
      </c>
    </row>
    <row r="6" spans="1:11" ht="38.25" x14ac:dyDescent="0.25">
      <c r="A6" s="153">
        <v>1</v>
      </c>
      <c r="B6" s="154" t="s">
        <v>138</v>
      </c>
      <c r="C6" s="153" t="s">
        <v>263</v>
      </c>
      <c r="D6" s="155" t="s">
        <v>264</v>
      </c>
      <c r="E6" s="153" t="s">
        <v>265</v>
      </c>
      <c r="F6">
        <v>0</v>
      </c>
    </row>
    <row r="7" spans="1:11" ht="38.25" x14ac:dyDescent="0.25">
      <c r="A7" s="153">
        <v>2</v>
      </c>
      <c r="B7" s="154" t="s">
        <v>266</v>
      </c>
      <c r="C7" s="153" t="s">
        <v>267</v>
      </c>
      <c r="D7" s="156" t="s">
        <v>268</v>
      </c>
      <c r="E7" s="153" t="s">
        <v>269</v>
      </c>
      <c r="F7">
        <v>0</v>
      </c>
    </row>
    <row r="8" spans="1:11" ht="38.25" x14ac:dyDescent="0.25">
      <c r="A8" s="153">
        <v>3</v>
      </c>
      <c r="B8" s="154" t="s">
        <v>143</v>
      </c>
      <c r="C8" s="153" t="s">
        <v>270</v>
      </c>
      <c r="D8" s="155" t="s">
        <v>271</v>
      </c>
      <c r="E8" s="153" t="s">
        <v>272</v>
      </c>
      <c r="F8">
        <v>0</v>
      </c>
    </row>
    <row r="9" spans="1:11" ht="38.25" x14ac:dyDescent="0.25">
      <c r="A9" s="153">
        <v>4</v>
      </c>
      <c r="B9" s="154" t="s">
        <v>145</v>
      </c>
      <c r="C9" s="153" t="s">
        <v>273</v>
      </c>
      <c r="D9" s="156" t="s">
        <v>274</v>
      </c>
      <c r="E9" s="153" t="s">
        <v>275</v>
      </c>
      <c r="F9">
        <v>0</v>
      </c>
    </row>
    <row r="10" spans="1:11" ht="51" x14ac:dyDescent="0.25">
      <c r="A10" s="153">
        <v>5</v>
      </c>
      <c r="B10" s="154" t="s">
        <v>147</v>
      </c>
      <c r="C10" s="153" t="s">
        <v>276</v>
      </c>
      <c r="D10" s="156" t="s">
        <v>277</v>
      </c>
      <c r="E10" s="153" t="s">
        <v>278</v>
      </c>
      <c r="F10">
        <v>0</v>
      </c>
    </row>
    <row r="11" spans="1:11" ht="38.25" x14ac:dyDescent="0.25">
      <c r="A11" s="153">
        <v>6</v>
      </c>
      <c r="B11" s="154" t="s">
        <v>148</v>
      </c>
      <c r="C11" s="153" t="s">
        <v>279</v>
      </c>
      <c r="D11" s="156" t="s">
        <v>280</v>
      </c>
      <c r="E11" s="153" t="s">
        <v>281</v>
      </c>
      <c r="F11">
        <v>0</v>
      </c>
    </row>
    <row r="12" spans="1:11" ht="38.25" x14ac:dyDescent="0.25">
      <c r="A12" s="153">
        <v>7</v>
      </c>
      <c r="B12" s="154" t="s">
        <v>149</v>
      </c>
      <c r="C12" s="153" t="s">
        <v>282</v>
      </c>
      <c r="D12" s="156" t="s">
        <v>283</v>
      </c>
      <c r="E12" s="153" t="s">
        <v>284</v>
      </c>
      <c r="F12">
        <v>0</v>
      </c>
    </row>
    <row r="13" spans="1:11" ht="38.25" x14ac:dyDescent="0.3">
      <c r="A13" s="153">
        <v>8</v>
      </c>
      <c r="B13" s="154" t="s">
        <v>150</v>
      </c>
      <c r="C13" s="153" t="s">
        <v>285</v>
      </c>
      <c r="D13" s="155" t="s">
        <v>286</v>
      </c>
      <c r="E13" s="153" t="s">
        <v>287</v>
      </c>
      <c r="F13" s="157">
        <v>1</v>
      </c>
    </row>
    <row r="14" spans="1:11" ht="38.25" x14ac:dyDescent="0.25">
      <c r="A14" s="153">
        <v>9</v>
      </c>
      <c r="B14" s="154" t="s">
        <v>288</v>
      </c>
      <c r="C14" s="153" t="s">
        <v>289</v>
      </c>
      <c r="D14" s="155" t="s">
        <v>290</v>
      </c>
      <c r="E14" s="153" t="s">
        <v>291</v>
      </c>
      <c r="F14">
        <v>0</v>
      </c>
    </row>
    <row r="15" spans="1:11" ht="25.5" x14ac:dyDescent="0.25">
      <c r="A15" s="153">
        <v>10</v>
      </c>
      <c r="B15" s="154" t="s">
        <v>292</v>
      </c>
      <c r="C15" s="153" t="s">
        <v>293</v>
      </c>
      <c r="D15" s="155" t="s">
        <v>294</v>
      </c>
      <c r="E15" s="153" t="s">
        <v>295</v>
      </c>
      <c r="F15">
        <v>0</v>
      </c>
      <c r="K15" t="s">
        <v>18</v>
      </c>
    </row>
    <row r="16" spans="1:11" ht="38.25" x14ac:dyDescent="0.25">
      <c r="A16" s="153">
        <v>11</v>
      </c>
      <c r="B16" s="154" t="s">
        <v>296</v>
      </c>
      <c r="C16" s="153"/>
      <c r="D16" s="156" t="s">
        <v>297</v>
      </c>
      <c r="E16" s="153"/>
      <c r="F16">
        <v>0</v>
      </c>
    </row>
    <row r="17" spans="1:6" ht="38.25" x14ac:dyDescent="0.25">
      <c r="A17" s="153">
        <v>12</v>
      </c>
      <c r="B17" s="154" t="s">
        <v>158</v>
      </c>
      <c r="C17" s="153"/>
      <c r="D17" s="156" t="s">
        <v>298</v>
      </c>
      <c r="E17" s="158"/>
      <c r="F17">
        <v>0</v>
      </c>
    </row>
    <row r="18" spans="1:6" ht="38.25" x14ac:dyDescent="0.25">
      <c r="A18" s="153">
        <v>13</v>
      </c>
      <c r="B18" s="154" t="s">
        <v>299</v>
      </c>
      <c r="C18" s="153" t="s">
        <v>300</v>
      </c>
      <c r="D18" s="159" t="s">
        <v>301</v>
      </c>
      <c r="E18" s="160" t="s">
        <v>302</v>
      </c>
      <c r="F18">
        <v>0</v>
      </c>
    </row>
    <row r="19" spans="1:6" ht="51" x14ac:dyDescent="0.25">
      <c r="A19" s="153">
        <v>14</v>
      </c>
      <c r="B19" s="154" t="s">
        <v>170</v>
      </c>
      <c r="C19" s="153" t="s">
        <v>303</v>
      </c>
      <c r="D19" s="155" t="s">
        <v>304</v>
      </c>
      <c r="E19" s="153" t="s">
        <v>278</v>
      </c>
      <c r="F19">
        <v>0</v>
      </c>
    </row>
    <row r="20" spans="1:6" ht="38.25" x14ac:dyDescent="0.25">
      <c r="A20" s="153">
        <v>15</v>
      </c>
      <c r="B20" s="154" t="s">
        <v>172</v>
      </c>
      <c r="C20" s="153"/>
      <c r="D20" s="155" t="s">
        <v>286</v>
      </c>
      <c r="E20" s="153" t="s">
        <v>305</v>
      </c>
      <c r="F20">
        <v>0</v>
      </c>
    </row>
    <row r="21" spans="1:6" ht="38.25" x14ac:dyDescent="0.3">
      <c r="A21" s="306">
        <v>16</v>
      </c>
      <c r="B21" s="306" t="s">
        <v>306</v>
      </c>
      <c r="C21" s="153" t="s">
        <v>307</v>
      </c>
      <c r="D21" s="155" t="s">
        <v>308</v>
      </c>
      <c r="E21" s="161"/>
      <c r="F21" s="157">
        <v>0</v>
      </c>
    </row>
    <row r="22" spans="1:6" ht="25.5" x14ac:dyDescent="0.3">
      <c r="A22" s="307"/>
      <c r="B22" s="307"/>
      <c r="C22" s="153" t="s">
        <v>309</v>
      </c>
      <c r="D22" s="155" t="s">
        <v>310</v>
      </c>
      <c r="E22" s="161"/>
      <c r="F22" s="157">
        <v>1</v>
      </c>
    </row>
    <row r="23" spans="1:6" ht="25.5" x14ac:dyDescent="0.3">
      <c r="A23" s="307"/>
      <c r="B23" s="307"/>
      <c r="C23" s="154" t="s">
        <v>311</v>
      </c>
      <c r="D23" s="153" t="s">
        <v>312</v>
      </c>
      <c r="E23" s="306" t="s">
        <v>313</v>
      </c>
      <c r="F23" s="157">
        <v>1</v>
      </c>
    </row>
    <row r="24" spans="1:6" ht="25.5" x14ac:dyDescent="0.3">
      <c r="A24" s="308"/>
      <c r="B24" s="307"/>
      <c r="C24" s="154" t="s">
        <v>314</v>
      </c>
      <c r="D24" s="153" t="s">
        <v>315</v>
      </c>
      <c r="E24" s="307"/>
      <c r="F24" s="157">
        <v>1</v>
      </c>
    </row>
    <row r="25" spans="1:6" ht="38.25" x14ac:dyDescent="0.3">
      <c r="A25" s="153">
        <v>17</v>
      </c>
      <c r="B25" s="154" t="s">
        <v>316</v>
      </c>
      <c r="C25" s="154" t="s">
        <v>317</v>
      </c>
      <c r="D25" s="153" t="s">
        <v>318</v>
      </c>
      <c r="E25" s="162" t="s">
        <v>319</v>
      </c>
      <c r="F25" s="157">
        <v>1</v>
      </c>
    </row>
    <row r="26" spans="1:6" ht="38.25" x14ac:dyDescent="0.3">
      <c r="A26" s="153">
        <v>18</v>
      </c>
      <c r="B26" s="154" t="s">
        <v>320</v>
      </c>
      <c r="C26" s="154" t="s">
        <v>321</v>
      </c>
      <c r="D26" s="155" t="s">
        <v>322</v>
      </c>
      <c r="E26" s="158" t="s">
        <v>323</v>
      </c>
      <c r="F26" s="157">
        <v>1</v>
      </c>
    </row>
    <row r="27" spans="1:6" ht="18.75" x14ac:dyDescent="0.3">
      <c r="A27" s="153">
        <v>19</v>
      </c>
      <c r="B27" s="154" t="s">
        <v>324</v>
      </c>
      <c r="C27" s="154" t="s">
        <v>325</v>
      </c>
      <c r="D27" s="153"/>
      <c r="E27" s="158"/>
      <c r="F27" s="157">
        <v>0</v>
      </c>
    </row>
    <row r="28" spans="1:6" ht="25.5" x14ac:dyDescent="0.3">
      <c r="A28" s="153">
        <v>20</v>
      </c>
      <c r="B28" s="154" t="s">
        <v>326</v>
      </c>
      <c r="C28" s="154" t="s">
        <v>327</v>
      </c>
      <c r="D28" s="153"/>
      <c r="E28" s="158"/>
      <c r="F28" s="157">
        <v>0</v>
      </c>
    </row>
    <row r="29" spans="1:6" ht="18.75" x14ac:dyDescent="0.3">
      <c r="A29" s="304" t="s">
        <v>437</v>
      </c>
      <c r="B29" s="304"/>
      <c r="C29" s="304"/>
      <c r="D29" s="304"/>
      <c r="E29" s="304"/>
      <c r="F29" s="157">
        <f>SUM(F6:F28)</f>
        <v>6</v>
      </c>
    </row>
  </sheetData>
  <mergeCells count="7">
    <mergeCell ref="A29:E29"/>
    <mergeCell ref="A2:E2"/>
    <mergeCell ref="A3:E3"/>
    <mergeCell ref="A4:E4"/>
    <mergeCell ref="A21:A24"/>
    <mergeCell ref="B21:B24"/>
    <mergeCell ref="E23:E24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"/>
  <sheetViews>
    <sheetView zoomScale="175" zoomScaleNormal="175" workbookViewId="0">
      <selection activeCell="N9" sqref="N9"/>
    </sheetView>
  </sheetViews>
  <sheetFormatPr defaultColWidth="8.5703125" defaultRowHeight="15" x14ac:dyDescent="0.25"/>
  <cols>
    <col min="1" max="1" width="8.7109375" customWidth="1"/>
    <col min="3" max="3" width="7.7109375" customWidth="1"/>
    <col min="4" max="4" width="10" customWidth="1"/>
    <col min="7" max="7" width="8.42578125" customWidth="1"/>
    <col min="8" max="8" width="6.85546875" customWidth="1"/>
    <col min="9" max="9" width="8.7109375" customWidth="1"/>
    <col min="10" max="10" width="10.7109375" customWidth="1"/>
  </cols>
  <sheetData>
    <row r="1" spans="1:32" ht="21" customHeight="1" x14ac:dyDescent="0.25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</row>
    <row r="2" spans="1:32" ht="72.75" customHeight="1" x14ac:dyDescent="0.25">
      <c r="A2" s="312" t="s">
        <v>425</v>
      </c>
      <c r="B2" s="310"/>
      <c r="C2" s="310"/>
      <c r="D2" s="310"/>
      <c r="E2" s="310"/>
      <c r="F2" s="310"/>
      <c r="G2" s="310"/>
      <c r="H2" s="310"/>
      <c r="I2" s="310"/>
      <c r="J2" s="310"/>
    </row>
    <row r="3" spans="1:32" ht="16.5" customHeight="1" x14ac:dyDescent="0.25">
      <c r="A3" s="313" t="s">
        <v>328</v>
      </c>
      <c r="B3" s="313"/>
      <c r="C3" s="313"/>
      <c r="D3" s="313"/>
      <c r="E3" s="313"/>
      <c r="F3" s="313"/>
      <c r="G3" s="313"/>
      <c r="H3" s="313"/>
      <c r="I3" s="313"/>
      <c r="J3" s="313"/>
    </row>
    <row r="4" spans="1:32" ht="13.5" customHeight="1" x14ac:dyDescent="0.25">
      <c r="A4" s="311" t="s">
        <v>329</v>
      </c>
      <c r="B4" s="311"/>
      <c r="C4" s="311"/>
      <c r="D4" s="311"/>
      <c r="E4" s="311"/>
      <c r="F4" s="311"/>
      <c r="G4" s="311"/>
      <c r="H4" s="311"/>
      <c r="I4" s="311"/>
      <c r="J4" s="311"/>
    </row>
    <row r="5" spans="1:32" ht="16.5" customHeight="1" x14ac:dyDescent="0.25">
      <c r="A5" s="309" t="s">
        <v>426</v>
      </c>
      <c r="B5" s="309"/>
      <c r="C5" s="309"/>
      <c r="D5" s="309"/>
      <c r="E5" s="309"/>
      <c r="F5" s="309"/>
      <c r="G5" s="309"/>
      <c r="H5" s="309"/>
      <c r="I5" s="309"/>
      <c r="J5" s="246">
        <f>'Индикаторы 3 кв.2023 г.'!G7</f>
        <v>728</v>
      </c>
    </row>
    <row r="6" spans="1:32" ht="21" customHeight="1" x14ac:dyDescent="0.25">
      <c r="A6" s="311" t="s">
        <v>330</v>
      </c>
      <c r="B6" s="311"/>
      <c r="C6" s="311"/>
      <c r="D6" s="166">
        <f>'Индикаторы 3 кв.2023 г.'!I7</f>
        <v>98.91304347826086</v>
      </c>
      <c r="E6" s="309" t="s">
        <v>331</v>
      </c>
      <c r="F6" s="309"/>
      <c r="G6" s="309"/>
      <c r="H6" s="309"/>
      <c r="I6" s="309"/>
      <c r="J6" s="309"/>
    </row>
    <row r="7" spans="1:32" ht="21" customHeight="1" x14ac:dyDescent="0.25">
      <c r="A7" t="s">
        <v>332</v>
      </c>
      <c r="B7" s="167">
        <f>'Индикаторы 3 кв.2023 г.'!G8</f>
        <v>-1</v>
      </c>
      <c r="C7" s="309" t="s">
        <v>333</v>
      </c>
      <c r="D7" s="309"/>
      <c r="E7" s="309"/>
      <c r="F7" s="166">
        <f>'Индикаторы 3 кв.2023 г.'!I8</f>
        <v>33.333333333333329</v>
      </c>
      <c r="G7" s="309" t="s">
        <v>334</v>
      </c>
      <c r="H7" s="309"/>
      <c r="I7" s="309"/>
      <c r="J7" s="309"/>
    </row>
    <row r="8" spans="1:32" ht="21" customHeight="1" x14ac:dyDescent="0.25">
      <c r="A8" s="309" t="s">
        <v>427</v>
      </c>
      <c r="B8" s="309"/>
      <c r="C8" s="309"/>
      <c r="D8" s="309"/>
      <c r="E8" s="167">
        <f>'Демография 3 кв 2023 г.'!B4</f>
        <v>1</v>
      </c>
      <c r="F8" s="309" t="s">
        <v>335</v>
      </c>
      <c r="G8" s="309"/>
      <c r="H8" s="309"/>
      <c r="I8" s="167">
        <f>'Демография 3 кв 2023 г.'!C4</f>
        <v>2</v>
      </c>
      <c r="J8" t="s">
        <v>336</v>
      </c>
    </row>
    <row r="9" spans="1:32" ht="21" customHeight="1" x14ac:dyDescent="0.25">
      <c r="A9" s="309" t="s">
        <v>428</v>
      </c>
      <c r="B9" s="309"/>
      <c r="C9" s="309"/>
      <c r="D9" s="167">
        <f>'Демография 3 кв 2023 г.'!D4</f>
        <v>2</v>
      </c>
      <c r="E9" s="309" t="s">
        <v>337</v>
      </c>
      <c r="F9" s="309"/>
      <c r="G9" s="167">
        <f>'Демография 3 кв 2023 г.'!E4</f>
        <v>3</v>
      </c>
      <c r="H9" s="314" t="s">
        <v>338</v>
      </c>
      <c r="I9" s="314"/>
      <c r="J9" s="314"/>
    </row>
    <row r="10" spans="1:32" ht="21" customHeight="1" x14ac:dyDescent="0.25">
      <c r="A10" s="309" t="s">
        <v>339</v>
      </c>
      <c r="B10" s="309"/>
      <c r="C10" s="167">
        <f>'Демография 3 кв 2023 г.'!G4</f>
        <v>-1</v>
      </c>
      <c r="D10" t="s">
        <v>340</v>
      </c>
    </row>
    <row r="11" spans="1:32" ht="21" customHeight="1" x14ac:dyDescent="0.25">
      <c r="A11" s="309" t="s">
        <v>429</v>
      </c>
      <c r="B11" s="309"/>
      <c r="C11" s="309"/>
      <c r="D11" s="309"/>
      <c r="E11" s="309"/>
      <c r="F11" s="309"/>
      <c r="G11" s="309"/>
      <c r="H11" s="309"/>
      <c r="I11" s="309"/>
      <c r="J11" s="309"/>
    </row>
    <row r="12" spans="1:32" ht="21" customHeight="1" x14ac:dyDescent="0.25">
      <c r="A12" s="167">
        <f>'Индикаторы 3 кв.2023 г.'!G11</f>
        <v>603</v>
      </c>
      <c r="B12" s="309" t="s">
        <v>341</v>
      </c>
      <c r="C12" s="309"/>
      <c r="D12" s="309"/>
      <c r="E12" s="309"/>
      <c r="F12" s="309"/>
      <c r="G12" s="309"/>
      <c r="H12" s="167">
        <f>'Индикаторы 3 кв.2023 г.'!G12</f>
        <v>573</v>
      </c>
      <c r="I12" s="309" t="s">
        <v>342</v>
      </c>
      <c r="J12" s="309"/>
    </row>
    <row r="13" spans="1:32" ht="21" customHeight="1" x14ac:dyDescent="0.25">
      <c r="A13" s="309" t="s">
        <v>343</v>
      </c>
      <c r="B13" s="309"/>
      <c r="C13" s="309"/>
      <c r="D13" s="309"/>
      <c r="E13" s="168">
        <f>'Индикаторы 3 кв.2023 г.'!G17</f>
        <v>3.1141868512110725E-2</v>
      </c>
      <c r="F13" s="309" t="s">
        <v>344</v>
      </c>
      <c r="G13" s="309"/>
      <c r="H13" s="309"/>
      <c r="I13" s="309"/>
      <c r="J13" s="309"/>
    </row>
    <row r="14" spans="1:32" ht="21" customHeight="1" x14ac:dyDescent="0.25">
      <c r="A14" s="309" t="s">
        <v>392</v>
      </c>
      <c r="B14" s="309"/>
      <c r="C14" s="167">
        <f>'Индикаторы 3 кв.2023 г.'!G13</f>
        <v>18</v>
      </c>
      <c r="D14" s="309" t="s">
        <v>393</v>
      </c>
      <c r="E14" s="309"/>
      <c r="F14" s="309"/>
      <c r="G14" s="309"/>
      <c r="H14" s="309"/>
      <c r="I14" s="309"/>
      <c r="J14" s="309"/>
    </row>
    <row r="15" spans="1:32" ht="21" customHeight="1" x14ac:dyDescent="0.25">
      <c r="A15" s="309" t="s">
        <v>345</v>
      </c>
      <c r="B15" s="309"/>
      <c r="C15" s="309"/>
      <c r="D15" s="309"/>
      <c r="E15" s="309"/>
      <c r="F15" s="168">
        <f>'Индикаторы 3 кв.2023 г.'!G16</f>
        <v>8.6505190311418692E-3</v>
      </c>
      <c r="G15" s="309" t="s">
        <v>346</v>
      </c>
      <c r="H15" s="309"/>
      <c r="I15" s="309"/>
      <c r="J15" s="309"/>
    </row>
    <row r="16" spans="1:32" ht="21" customHeight="1" x14ac:dyDescent="0.25">
      <c r="A16" s="309" t="s">
        <v>394</v>
      </c>
      <c r="B16" s="309"/>
      <c r="C16" s="309"/>
      <c r="D16" s="309"/>
      <c r="E16" s="309"/>
      <c r="F16" s="309"/>
      <c r="G16" s="309"/>
      <c r="H16" s="309"/>
      <c r="I16" s="309"/>
      <c r="J16" s="309"/>
    </row>
    <row r="17" spans="1:10" x14ac:dyDescent="0.25">
      <c r="A17" s="309" t="s">
        <v>347</v>
      </c>
      <c r="B17" s="309"/>
      <c r="C17" s="309"/>
      <c r="D17" s="309"/>
      <c r="E17" s="169">
        <f>'Индикаторы 3 кв.2023 г.'!G19</f>
        <v>19096.179949583089</v>
      </c>
      <c r="F17" s="309" t="s">
        <v>348</v>
      </c>
      <c r="G17" s="309"/>
      <c r="H17" s="309"/>
      <c r="I17" s="167">
        <f>'Индикаторы 3 кв.2023 г.'!I19</f>
        <v>100.60889020565369</v>
      </c>
      <c r="J17" t="s">
        <v>349</v>
      </c>
    </row>
    <row r="18" spans="1:10" x14ac:dyDescent="0.25">
      <c r="A18" s="309" t="s">
        <v>350</v>
      </c>
      <c r="B18" s="309"/>
      <c r="C18" s="309"/>
      <c r="D18" s="309"/>
      <c r="E18" s="309"/>
      <c r="F18" s="309"/>
      <c r="G18" s="309"/>
      <c r="H18" s="169">
        <f>'Индикаторы 3 кв.2023 г.'!G21</f>
        <v>18782.509157509157</v>
      </c>
      <c r="I18" s="309" t="s">
        <v>351</v>
      </c>
      <c r="J18" s="309"/>
    </row>
    <row r="19" spans="1:10" x14ac:dyDescent="0.25">
      <c r="A19" s="309" t="s">
        <v>352</v>
      </c>
      <c r="B19" s="309"/>
      <c r="C19" s="166">
        <f>'Индикаторы 3 кв.2023 г.'!I21</f>
        <v>107.16499191136779</v>
      </c>
      <c r="D19" s="309" t="s">
        <v>353</v>
      </c>
      <c r="E19" s="309"/>
      <c r="F19" s="309"/>
      <c r="G19" s="309"/>
      <c r="H19" s="309"/>
      <c r="I19" s="309"/>
      <c r="J19" s="309"/>
    </row>
    <row r="20" spans="1:10" x14ac:dyDescent="0.25">
      <c r="A20" s="309" t="s">
        <v>354</v>
      </c>
      <c r="B20" s="309"/>
      <c r="C20" s="309"/>
      <c r="D20" s="309"/>
      <c r="E20" s="309"/>
      <c r="F20" s="309"/>
      <c r="G20" s="309"/>
      <c r="H20" s="309"/>
      <c r="I20" s="309"/>
      <c r="J20" s="309"/>
    </row>
    <row r="21" spans="1:10" x14ac:dyDescent="0.25">
      <c r="A21" s="309" t="s">
        <v>355</v>
      </c>
      <c r="B21" s="309"/>
      <c r="C21" s="309"/>
      <c r="D21" s="309"/>
      <c r="E21" s="309"/>
      <c r="F21" s="309"/>
      <c r="G21" s="309"/>
      <c r="H21" s="309"/>
      <c r="I21" s="309"/>
      <c r="J21" s="309"/>
    </row>
    <row r="22" spans="1:10" x14ac:dyDescent="0.25">
      <c r="A22" s="167">
        <f>'Индикаторы 3 кв.2023 г.'!G22</f>
        <v>4</v>
      </c>
      <c r="B22" s="309" t="s">
        <v>356</v>
      </c>
      <c r="C22" s="309"/>
      <c r="D22" s="309"/>
      <c r="E22" s="167">
        <f>'Индикаторы 3 кв.2023 г.'!I22</f>
        <v>100</v>
      </c>
      <c r="F22" s="309" t="s">
        <v>357</v>
      </c>
      <c r="G22" s="309"/>
      <c r="H22" s="309"/>
      <c r="I22" s="309"/>
      <c r="J22" s="309"/>
    </row>
    <row r="23" spans="1:10" x14ac:dyDescent="0.25">
      <c r="A23" s="309" t="s">
        <v>358</v>
      </c>
      <c r="B23" s="309"/>
      <c r="C23" s="309"/>
      <c r="D23" s="309"/>
      <c r="E23" s="309"/>
      <c r="F23" s="309"/>
      <c r="G23" s="309"/>
      <c r="H23" s="309"/>
      <c r="I23" s="309"/>
      <c r="J23" s="309"/>
    </row>
    <row r="24" spans="1:10" x14ac:dyDescent="0.25">
      <c r="A24" s="309" t="s">
        <v>359</v>
      </c>
      <c r="B24" s="309"/>
      <c r="C24" s="309"/>
      <c r="D24" s="309"/>
      <c r="E24" s="167">
        <f>'Индикаторы 3 кв.2023 г.'!G12</f>
        <v>573</v>
      </c>
      <c r="F24" s="311" t="s">
        <v>360</v>
      </c>
      <c r="G24" s="311"/>
      <c r="H24" s="311"/>
      <c r="I24" s="311"/>
      <c r="J24" s="311"/>
    </row>
    <row r="25" spans="1:10" x14ac:dyDescent="0.25">
      <c r="A25" s="309" t="s">
        <v>430</v>
      </c>
      <c r="B25" s="309"/>
      <c r="C25" s="309"/>
      <c r="D25" s="309"/>
      <c r="E25" s="309"/>
      <c r="F25" s="169">
        <f>'Индикаторы 3 кв.2023 г.'!G35</f>
        <v>5200</v>
      </c>
      <c r="G25" s="309" t="s">
        <v>361</v>
      </c>
      <c r="H25" s="309"/>
      <c r="I25" s="309"/>
      <c r="J25" s="169">
        <f>'Индикаторы 3 кв.2023 г.'!I35</f>
        <v>100</v>
      </c>
    </row>
    <row r="26" spans="1:10" x14ac:dyDescent="0.25">
      <c r="A26" s="309" t="s">
        <v>395</v>
      </c>
      <c r="B26" s="309"/>
      <c r="C26" s="309"/>
      <c r="D26" s="309"/>
      <c r="E26" s="309"/>
      <c r="F26" s="309"/>
      <c r="G26" s="309"/>
      <c r="H26" s="309"/>
      <c r="I26" s="309"/>
      <c r="J26" s="309"/>
    </row>
    <row r="27" spans="1:10" x14ac:dyDescent="0.25">
      <c r="A27" s="309" t="s">
        <v>431</v>
      </c>
      <c r="B27" s="309"/>
      <c r="C27" s="309"/>
      <c r="D27" s="309"/>
      <c r="E27" s="309"/>
      <c r="F27" s="309"/>
      <c r="G27" s="309"/>
      <c r="H27" s="309"/>
      <c r="I27" s="170">
        <f>'Индикаторы 3 кв.2023 г.'!G48</f>
        <v>57908.294499999989</v>
      </c>
      <c r="J27" t="s">
        <v>362</v>
      </c>
    </row>
    <row r="28" spans="1:10" x14ac:dyDescent="0.25">
      <c r="A28" s="309" t="s">
        <v>363</v>
      </c>
      <c r="B28" s="309"/>
      <c r="C28" s="309"/>
      <c r="D28" s="166">
        <f>'Индикаторы 3 кв.2023 г.'!I48</f>
        <v>100.02580607071229</v>
      </c>
      <c r="E28" s="309" t="s">
        <v>364</v>
      </c>
      <c r="F28" s="309"/>
      <c r="G28" s="309"/>
      <c r="H28" s="309"/>
      <c r="I28" s="309"/>
      <c r="J28" s="309"/>
    </row>
    <row r="29" spans="1:10" x14ac:dyDescent="0.25">
      <c r="A29" s="309" t="s">
        <v>365</v>
      </c>
      <c r="B29" s="309"/>
      <c r="C29" s="309"/>
      <c r="D29" s="309"/>
      <c r="E29" s="166">
        <f>'Индикаторы 3 кв.2023 г.'!I51</f>
        <v>100.02770503763072</v>
      </c>
      <c r="F29" s="309" t="s">
        <v>366</v>
      </c>
      <c r="G29" s="309"/>
      <c r="H29" s="309"/>
      <c r="I29" s="309"/>
      <c r="J29" s="309"/>
    </row>
    <row r="30" spans="1:10" x14ac:dyDescent="0.25">
      <c r="A30" s="309" t="s">
        <v>367</v>
      </c>
      <c r="B30" s="309"/>
      <c r="C30" s="309"/>
      <c r="D30" s="309"/>
      <c r="E30" s="169">
        <f>'Индикаторы 3 кв.2023 г.'!G50</f>
        <v>3968.1435000000006</v>
      </c>
      <c r="F30" s="309" t="s">
        <v>368</v>
      </c>
      <c r="G30" s="309"/>
      <c r="H30" s="309"/>
      <c r="I30" s="309"/>
      <c r="J30" s="166">
        <f>'Индикаторы 3 кв.2023 г.'!I50</f>
        <v>100</v>
      </c>
    </row>
    <row r="31" spans="1:10" x14ac:dyDescent="0.25">
      <c r="A31" s="309" t="s">
        <v>369</v>
      </c>
      <c r="B31" s="309"/>
      <c r="C31" s="309"/>
      <c r="D31" s="309"/>
      <c r="E31" s="309"/>
      <c r="F31" s="309"/>
      <c r="G31" s="309"/>
      <c r="H31" s="309"/>
      <c r="I31" s="309"/>
      <c r="J31" s="309"/>
    </row>
    <row r="32" spans="1:10" x14ac:dyDescent="0.25">
      <c r="A32" s="309" t="s">
        <v>370</v>
      </c>
      <c r="B32" s="309"/>
      <c r="C32" s="309"/>
      <c r="D32" s="309"/>
      <c r="E32" s="309"/>
      <c r="F32" s="309"/>
      <c r="G32" s="309"/>
      <c r="H32" s="309"/>
      <c r="I32" s="309"/>
      <c r="J32" s="309"/>
    </row>
    <row r="33" spans="1:10" x14ac:dyDescent="0.25">
      <c r="A33" s="309" t="s">
        <v>396</v>
      </c>
      <c r="B33" s="309"/>
      <c r="C33" s="309"/>
      <c r="D33" s="309"/>
      <c r="E33" s="309"/>
      <c r="F33" s="309"/>
      <c r="G33" s="309"/>
      <c r="H33" s="309"/>
      <c r="I33" s="166">
        <f>'Индикаторы 3 кв.2023 г.'!I56</f>
        <v>100.02367919746604</v>
      </c>
      <c r="J33" t="s">
        <v>349</v>
      </c>
    </row>
    <row r="34" spans="1:10" x14ac:dyDescent="0.25">
      <c r="A34" s="309" t="s">
        <v>409</v>
      </c>
      <c r="B34" s="309"/>
      <c r="C34" s="309"/>
      <c r="D34" s="309"/>
      <c r="E34" s="309"/>
      <c r="F34" s="309"/>
      <c r="G34" s="309"/>
      <c r="H34" s="309"/>
      <c r="I34" s="309"/>
      <c r="J34" s="166">
        <f>'Индикаторы 3 кв.2023 г.'!G56</f>
        <v>12.237404401783982</v>
      </c>
    </row>
    <row r="35" spans="1:10" x14ac:dyDescent="0.25">
      <c r="A35" s="309" t="s">
        <v>397</v>
      </c>
      <c r="B35" s="309"/>
      <c r="C35" s="309"/>
      <c r="D35" s="309"/>
      <c r="E35" s="309"/>
      <c r="F35" s="309"/>
      <c r="G35" s="309"/>
      <c r="H35" s="309"/>
      <c r="I35" s="309"/>
      <c r="J35" s="309"/>
    </row>
    <row r="36" spans="1:10" x14ac:dyDescent="0.25">
      <c r="A36" s="309" t="s">
        <v>432</v>
      </c>
      <c r="B36" s="309"/>
      <c r="C36" s="309"/>
      <c r="D36" s="309"/>
      <c r="E36" s="309"/>
      <c r="F36" s="309"/>
      <c r="G36" s="309"/>
      <c r="H36" s="309"/>
      <c r="I36" s="309"/>
      <c r="J36" s="167">
        <f>'Индикаторы 3 кв.2023 г.'!G58</f>
        <v>76201</v>
      </c>
    </row>
    <row r="37" spans="1:10" x14ac:dyDescent="0.25">
      <c r="A37" s="309" t="s">
        <v>371</v>
      </c>
      <c r="B37" s="309"/>
      <c r="C37" s="309"/>
      <c r="D37" s="309"/>
      <c r="E37" s="309"/>
      <c r="F37" s="166">
        <f>'Индикаторы 3 кв.2023 г.'!I58</f>
        <v>100</v>
      </c>
      <c r="G37" s="309" t="s">
        <v>372</v>
      </c>
      <c r="H37" s="309"/>
      <c r="I37" s="309"/>
      <c r="J37" s="309"/>
    </row>
    <row r="38" spans="1:10" x14ac:dyDescent="0.25">
      <c r="A38" s="309" t="s">
        <v>434</v>
      </c>
      <c r="B38" s="309"/>
      <c r="C38" s="309"/>
      <c r="D38" s="309"/>
      <c r="E38" s="169">
        <f>'Индикаторы 3 кв.2023 г.'!G60</f>
        <v>2106.71</v>
      </c>
      <c r="F38" t="s">
        <v>373</v>
      </c>
    </row>
    <row r="39" spans="1:10" x14ac:dyDescent="0.25">
      <c r="A39" s="309" t="s">
        <v>435</v>
      </c>
      <c r="B39" s="309"/>
      <c r="C39" s="309"/>
      <c r="D39" s="309"/>
      <c r="E39" s="309"/>
      <c r="F39" s="309"/>
      <c r="G39" s="309"/>
      <c r="H39" s="171">
        <f>'Индикаторы 3 кв.2023 г.'!G85</f>
        <v>2981</v>
      </c>
      <c r="I39" t="s">
        <v>374</v>
      </c>
    </row>
    <row r="40" spans="1:10" x14ac:dyDescent="0.25">
      <c r="A40" s="309" t="s">
        <v>375</v>
      </c>
      <c r="B40" s="309"/>
      <c r="C40" s="309"/>
      <c r="D40" s="169">
        <f>'Индикаторы 3 кв.2023 г.'!G84</f>
        <v>0</v>
      </c>
      <c r="E40" s="309" t="s">
        <v>376</v>
      </c>
      <c r="F40" s="309"/>
    </row>
    <row r="41" spans="1:10" x14ac:dyDescent="0.25">
      <c r="A41" s="309" t="s">
        <v>416</v>
      </c>
      <c r="B41" s="309"/>
      <c r="C41" s="309"/>
      <c r="D41" s="309"/>
      <c r="E41" s="309"/>
      <c r="F41" s="309"/>
      <c r="G41" s="309"/>
      <c r="H41" s="309"/>
      <c r="I41" s="309"/>
      <c r="J41" s="309"/>
    </row>
    <row r="42" spans="1:10" x14ac:dyDescent="0.25">
      <c r="A42" s="309" t="s">
        <v>436</v>
      </c>
      <c r="B42" s="309"/>
      <c r="C42" s="309"/>
      <c r="D42" s="309"/>
      <c r="E42" s="309"/>
      <c r="F42" s="309"/>
      <c r="G42" s="309"/>
      <c r="H42" s="309"/>
      <c r="I42" s="309"/>
      <c r="J42" s="309"/>
    </row>
    <row r="43" spans="1:10" x14ac:dyDescent="0.25">
      <c r="A43" s="309" t="s">
        <v>377</v>
      </c>
      <c r="B43" s="309"/>
      <c r="C43" s="309"/>
      <c r="D43" s="309"/>
      <c r="E43" s="309"/>
      <c r="F43" s="309"/>
      <c r="G43" s="309"/>
      <c r="H43" s="166">
        <f>'Индикаторы 3 кв.2023 г.'!G88</f>
        <v>28.447802197802197</v>
      </c>
      <c r="I43" t="s">
        <v>378</v>
      </c>
    </row>
    <row r="44" spans="1:10" x14ac:dyDescent="0.25">
      <c r="A44" s="309" t="s">
        <v>433</v>
      </c>
      <c r="B44" s="309"/>
      <c r="C44" s="309"/>
      <c r="D44" s="309"/>
      <c r="E44" s="309"/>
      <c r="F44" s="309"/>
      <c r="G44" s="309"/>
      <c r="H44" s="309"/>
      <c r="I44" s="309"/>
      <c r="J44" s="309"/>
    </row>
    <row r="45" spans="1:10" x14ac:dyDescent="0.25">
      <c r="A45" s="167">
        <f>'Индикаторы 3 кв.2023 г.'!G92</f>
        <v>6</v>
      </c>
      <c r="B45" t="s">
        <v>379</v>
      </c>
      <c r="C45" s="309" t="s">
        <v>380</v>
      </c>
      <c r="D45" s="309"/>
      <c r="E45" s="309"/>
      <c r="F45" s="309"/>
      <c r="G45" s="309"/>
      <c r="H45" s="309"/>
      <c r="I45" s="309"/>
      <c r="J45" s="167">
        <f>'Индикаторы 3 кв.2023 г.'!G95</f>
        <v>611</v>
      </c>
    </row>
    <row r="46" spans="1:10" x14ac:dyDescent="0.25">
      <c r="A46" s="309" t="s">
        <v>381</v>
      </c>
      <c r="B46" s="309"/>
      <c r="C46" s="309"/>
      <c r="D46" s="309"/>
      <c r="E46" s="309"/>
      <c r="F46" s="309"/>
      <c r="G46" s="309"/>
      <c r="H46" s="309"/>
      <c r="I46" s="309"/>
      <c r="J46" s="309"/>
    </row>
    <row r="47" spans="1:10" x14ac:dyDescent="0.25">
      <c r="A47" s="309" t="s">
        <v>405</v>
      </c>
      <c r="B47" s="309"/>
      <c r="C47" s="309"/>
      <c r="D47" s="309"/>
      <c r="E47" s="309"/>
      <c r="F47" s="309"/>
      <c r="G47" s="309"/>
      <c r="H47" s="309"/>
      <c r="I47" s="309"/>
      <c r="J47" s="309"/>
    </row>
    <row r="48" spans="1:10" x14ac:dyDescent="0.25">
      <c r="A48" s="310" t="s">
        <v>382</v>
      </c>
      <c r="B48" s="310"/>
      <c r="C48" s="310"/>
      <c r="D48" s="310" t="s">
        <v>398</v>
      </c>
      <c r="E48" s="310"/>
      <c r="F48" s="172">
        <f>'Индикаторы 3 кв.2023 г.'!G108</f>
        <v>394</v>
      </c>
      <c r="G48" s="113" t="s">
        <v>399</v>
      </c>
      <c r="H48" s="311" t="s">
        <v>400</v>
      </c>
      <c r="I48" s="311"/>
      <c r="J48" s="311"/>
    </row>
    <row r="49" spans="1:10" x14ac:dyDescent="0.25">
      <c r="A49" s="310" t="s">
        <v>402</v>
      </c>
      <c r="B49" s="310"/>
      <c r="C49" s="172">
        <f>'Индикаторы 3 кв.2023 г.'!G113</f>
        <v>62840.06</v>
      </c>
      <c r="D49" s="113" t="s">
        <v>401</v>
      </c>
      <c r="E49" s="310" t="s">
        <v>403</v>
      </c>
      <c r="F49" s="310"/>
      <c r="G49" s="310"/>
      <c r="H49" s="310"/>
      <c r="I49" s="310"/>
      <c r="J49" s="310"/>
    </row>
    <row r="50" spans="1:10" x14ac:dyDescent="0.25">
      <c r="A50" s="309" t="s">
        <v>383</v>
      </c>
      <c r="B50" s="309"/>
      <c r="C50" s="309"/>
      <c r="D50" s="309"/>
      <c r="E50" s="309"/>
      <c r="F50" s="309"/>
      <c r="G50" s="309"/>
      <c r="H50" s="167">
        <f>'Индикаторы 3 кв.2023 г.'!G114</f>
        <v>15538.17</v>
      </c>
      <c r="I50" s="309" t="s">
        <v>384</v>
      </c>
      <c r="J50" s="309"/>
    </row>
    <row r="51" spans="1:10" x14ac:dyDescent="0.25">
      <c r="A51" s="309" t="s">
        <v>385</v>
      </c>
      <c r="B51" s="309"/>
      <c r="C51" s="309"/>
      <c r="D51" s="309"/>
      <c r="E51" s="309"/>
      <c r="F51" s="309"/>
      <c r="G51" s="309"/>
      <c r="H51" s="309"/>
      <c r="I51" s="309"/>
      <c r="J51" s="309"/>
    </row>
    <row r="52" spans="1:10" x14ac:dyDescent="0.25">
      <c r="A52" s="309" t="s">
        <v>386</v>
      </c>
      <c r="B52" s="309"/>
      <c r="C52" s="309"/>
      <c r="D52" s="309"/>
      <c r="E52" s="309"/>
      <c r="F52" s="173">
        <f>'Индикаторы 3 кв.2023 г.'!G115</f>
        <v>0.24726535907190414</v>
      </c>
    </row>
    <row r="53" spans="1:10" x14ac:dyDescent="0.25">
      <c r="A53" s="309" t="s">
        <v>404</v>
      </c>
      <c r="B53" s="309"/>
      <c r="C53" s="309"/>
      <c r="D53" s="309"/>
      <c r="E53" s="309"/>
      <c r="F53" s="309"/>
      <c r="G53" s="309"/>
      <c r="H53" s="174">
        <f>'Индикаторы 3 кв.2023 г.'!G118</f>
        <v>1</v>
      </c>
      <c r="I53" s="309" t="s">
        <v>387</v>
      </c>
      <c r="J53" s="309"/>
    </row>
    <row r="54" spans="1:10" x14ac:dyDescent="0.25">
      <c r="A54" s="309" t="s">
        <v>388</v>
      </c>
      <c r="B54" s="309"/>
      <c r="C54" s="309"/>
      <c r="D54" s="309"/>
      <c r="E54" s="309"/>
      <c r="F54" s="309"/>
      <c r="G54" s="309"/>
      <c r="H54" s="175">
        <f>'Индикаторы 3 кв.2023 г.'!G117</f>
        <v>36</v>
      </c>
      <c r="I54" s="309" t="s">
        <v>336</v>
      </c>
      <c r="J54" s="309"/>
    </row>
    <row r="55" spans="1:10" x14ac:dyDescent="0.25">
      <c r="A55" s="309" t="s">
        <v>389</v>
      </c>
      <c r="B55" s="309"/>
      <c r="C55" s="309"/>
      <c r="D55" s="309"/>
      <c r="E55" s="309"/>
      <c r="F55" s="309"/>
      <c r="G55" s="309"/>
      <c r="H55" s="309"/>
      <c r="I55" s="309"/>
      <c r="J55" s="309"/>
    </row>
    <row r="56" spans="1:10" x14ac:dyDescent="0.25">
      <c r="A56" s="309" t="s">
        <v>390</v>
      </c>
      <c r="B56" s="309"/>
      <c r="C56" s="309"/>
      <c r="D56" s="309"/>
      <c r="E56" s="309"/>
      <c r="F56" s="309"/>
      <c r="G56" s="309"/>
      <c r="H56" s="309"/>
      <c r="I56" s="309"/>
      <c r="J56" s="309"/>
    </row>
    <row r="57" spans="1:10" x14ac:dyDescent="0.25">
      <c r="A57" s="309" t="s">
        <v>391</v>
      </c>
      <c r="B57" s="309"/>
      <c r="C57" s="309"/>
      <c r="D57" s="309"/>
      <c r="E57" s="175">
        <f>'Индикаторы 3 кв.2023 г.'!G122</f>
        <v>350</v>
      </c>
      <c r="F57" s="310" t="s">
        <v>406</v>
      </c>
      <c r="G57" s="310"/>
      <c r="H57" s="310"/>
      <c r="I57" s="176">
        <f>'Индикаторы 3 кв.2023 г.'!G123</f>
        <v>0.48076923076923078</v>
      </c>
      <c r="J57" s="165" t="s">
        <v>407</v>
      </c>
    </row>
    <row r="58" spans="1:10" x14ac:dyDescent="0.25">
      <c r="A58" s="311" t="s">
        <v>408</v>
      </c>
      <c r="B58" s="311"/>
      <c r="C58" s="311"/>
      <c r="D58" s="311"/>
      <c r="E58" s="311"/>
      <c r="F58" s="311"/>
      <c r="G58" s="311"/>
      <c r="H58" s="311"/>
      <c r="I58" s="311"/>
      <c r="J58" s="311"/>
    </row>
  </sheetData>
  <mergeCells count="84">
    <mergeCell ref="A58:J58"/>
    <mergeCell ref="A2:J2"/>
    <mergeCell ref="A3:J3"/>
    <mergeCell ref="A4:J4"/>
    <mergeCell ref="A5:I5"/>
    <mergeCell ref="A6:C6"/>
    <mergeCell ref="E6:J6"/>
    <mergeCell ref="C7:E7"/>
    <mergeCell ref="G7:J7"/>
    <mergeCell ref="A8:D8"/>
    <mergeCell ref="F8:H8"/>
    <mergeCell ref="A9:C9"/>
    <mergeCell ref="E9:F9"/>
    <mergeCell ref="H9:J9"/>
    <mergeCell ref="A17:D17"/>
    <mergeCell ref="F17:H17"/>
    <mergeCell ref="A10:B10"/>
    <mergeCell ref="A11:J11"/>
    <mergeCell ref="B12:G12"/>
    <mergeCell ref="I12:J12"/>
    <mergeCell ref="A13:D13"/>
    <mergeCell ref="F13:J13"/>
    <mergeCell ref="A14:B14"/>
    <mergeCell ref="D14:J14"/>
    <mergeCell ref="A15:E15"/>
    <mergeCell ref="G15:J15"/>
    <mergeCell ref="A16:J16"/>
    <mergeCell ref="A25:E25"/>
    <mergeCell ref="G25:I25"/>
    <mergeCell ref="A18:G18"/>
    <mergeCell ref="I18:J18"/>
    <mergeCell ref="A19:B19"/>
    <mergeCell ref="D19:J19"/>
    <mergeCell ref="A20:J20"/>
    <mergeCell ref="A21:J21"/>
    <mergeCell ref="B22:D22"/>
    <mergeCell ref="F22:J22"/>
    <mergeCell ref="A23:J23"/>
    <mergeCell ref="A24:D24"/>
    <mergeCell ref="F24:J24"/>
    <mergeCell ref="A34:I34"/>
    <mergeCell ref="A26:J26"/>
    <mergeCell ref="A27:H27"/>
    <mergeCell ref="A28:C28"/>
    <mergeCell ref="E28:J28"/>
    <mergeCell ref="A29:D29"/>
    <mergeCell ref="F29:J29"/>
    <mergeCell ref="A30:D30"/>
    <mergeCell ref="F30:I30"/>
    <mergeCell ref="A31:J31"/>
    <mergeCell ref="A32:J32"/>
    <mergeCell ref="A33:H33"/>
    <mergeCell ref="A44:J44"/>
    <mergeCell ref="A35:J35"/>
    <mergeCell ref="A36:I36"/>
    <mergeCell ref="A37:E37"/>
    <mergeCell ref="G37:J37"/>
    <mergeCell ref="A38:D38"/>
    <mergeCell ref="A39:G39"/>
    <mergeCell ref="A40:C40"/>
    <mergeCell ref="E40:F40"/>
    <mergeCell ref="A41:J41"/>
    <mergeCell ref="A42:J42"/>
    <mergeCell ref="A43:G43"/>
    <mergeCell ref="C45:I45"/>
    <mergeCell ref="A46:J46"/>
    <mergeCell ref="A47:J47"/>
    <mergeCell ref="A50:G50"/>
    <mergeCell ref="I50:J50"/>
    <mergeCell ref="A55:J55"/>
    <mergeCell ref="A56:J56"/>
    <mergeCell ref="A57:D57"/>
    <mergeCell ref="A48:C48"/>
    <mergeCell ref="D48:E48"/>
    <mergeCell ref="H48:J48"/>
    <mergeCell ref="A49:B49"/>
    <mergeCell ref="E49:J49"/>
    <mergeCell ref="A51:J51"/>
    <mergeCell ref="A52:E52"/>
    <mergeCell ref="A53:G53"/>
    <mergeCell ref="I53:J53"/>
    <mergeCell ref="A54:G54"/>
    <mergeCell ref="I54:J54"/>
    <mergeCell ref="F57:H5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Индикаторы 3 кв.2023 г.</vt:lpstr>
      <vt:lpstr>Демография 3 кв 2023 г.</vt:lpstr>
      <vt:lpstr>численность занятых</vt:lpstr>
      <vt:lpstr>валовка</vt:lpstr>
      <vt:lpstr>инвестиции</vt:lpstr>
      <vt:lpstr>малое предпринимательство</vt:lpstr>
      <vt:lpstr>пояснительная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Ванчиков В.А.</dc:creator>
  <cp:lastModifiedBy>Пользователь Windows</cp:lastModifiedBy>
  <dcterms:created xsi:type="dcterms:W3CDTF">2015-06-05T18:17:20Z</dcterms:created>
  <dcterms:modified xsi:type="dcterms:W3CDTF">2024-08-19T09:56:32Z</dcterms:modified>
</cp:coreProperties>
</file>